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spdmafiliadas-my.sharepoint.com/personal/mariene_cardamone_butanta_spdm_org_br/Documents/DOCUMENTOS IMPORTANTES/DOCUMENTOS IMPORTANTES/2026/BANCO DE DADOS 2026_NIC/"/>
    </mc:Choice>
  </mc:AlternateContent>
  <xr:revisionPtr revIDLastSave="4574" documentId="8_{5B316FFE-E959-4BFF-8189-47B97E1B73C2}" xr6:coauthVersionLast="47" xr6:coauthVersionMax="47" xr10:uidLastSave="{381CBA84-8105-47E5-9AA5-49D72D55408C}"/>
  <bookViews>
    <workbookView xWindow="28680" yWindow="-135" windowWidth="29040" windowHeight="15720" tabRatio="840" firstSheet="15" xr2:uid="{00000000-000D-0000-FFFF-FFFF00000000}"/>
  </bookViews>
  <sheets>
    <sheet name="UBS BUTANTA" sheetId="9" r:id="rId1"/>
    <sheet name="UBS CAXINGUI" sheetId="47" r:id="rId2"/>
    <sheet name="UBS Rio Pequeno" sheetId="43" r:id="rId3"/>
    <sheet name="UBS V Borges" sheetId="46" r:id="rId4"/>
    <sheet name="AMA e UBS Vila Sonia" sheetId="6" r:id="rId5"/>
    <sheet name="EMAD Vila Sônia" sheetId="52" r:id="rId6"/>
    <sheet name="UBS Jardim Jaqueline" sheetId="3" r:id="rId7"/>
    <sheet name="UBS  Malta Cardoso" sheetId="8" r:id="rId8"/>
    <sheet name="UBS Real Parque" sheetId="25" r:id="rId9"/>
    <sheet name="UBS Sao Remo" sheetId="41" r:id="rId10"/>
    <sheet name="UBS Jardim Boa Vista" sheetId="7" r:id="rId11"/>
    <sheet name="UBS Jd Colombo" sheetId="44" r:id="rId12"/>
    <sheet name="UBS  Jardim D´Abril" sheetId="2" r:id="rId13"/>
    <sheet name=" AMA e UBS Sao Jorge" sheetId="5" r:id="rId14"/>
    <sheet name="AMA_ UBS e NASF Paulo VI" sheetId="4" r:id="rId15"/>
    <sheet name="UBS Vila Dalva" sheetId="19" r:id="rId16"/>
    <sheet name="PAI BUTANTA" sheetId="59" r:id="rId17"/>
    <sheet name="PAI VILA SONIA" sheetId="45" r:id="rId18"/>
    <sheet name="PAI VILA BORGES" sheetId="55" r:id="rId19"/>
    <sheet name="PAI MALTA CARDOSO" sheetId="57" r:id="rId20"/>
    <sheet name="PAI SÃO JORGE" sheetId="56" r:id="rId21"/>
    <sheet name="CONSULTÓRIO NA RUA" sheetId="58" r:id="rId22"/>
    <sheet name="URSI BUTANTA" sheetId="50" r:id="rId23"/>
    <sheet name="UPA" sheetId="40" r:id="rId24"/>
    <sheet name="CAPS AD" sheetId="48" r:id="rId25"/>
    <sheet name="CAPS IJ II BT" sheetId="54" r:id="rId26"/>
    <sheet name="CEO II e COLOMBO" sheetId="53" r:id="rId27"/>
    <sheet name="HORA CERTA" sheetId="39" r:id="rId28"/>
    <sheet name="CS ESCOLA BUTANTÃ" sheetId="51" r:id="rId29"/>
    <sheet name="Produção Geral" sheetId="42" r:id="rId30"/>
  </sheets>
  <definedNames>
    <definedName name="_xlnm._FilterDatabase" localSheetId="29" hidden="1">'Produção Geral'!$A$1:$A$680</definedName>
    <definedName name="_xlnm.Print_Area" localSheetId="13">' AMA e UBS Sao Jorge'!$A$1:$Q$41</definedName>
    <definedName name="_xlnm.Print_Area" localSheetId="12">'UBS  Jardim D´Abril'!$A$1:$Q$42</definedName>
    <definedName name="_xlnm.Print_Area" localSheetId="0">'UBS BUTANTA'!$A$1:$Q$36</definedName>
    <definedName name="_xlnm.Print_Area" localSheetId="6">'UBS Jardim Jaqueline'!$A$1:$Q$46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6" i="19" l="1"/>
  <c r="I78" i="42"/>
  <c r="O37" i="19"/>
  <c r="P36" i="19"/>
  <c r="O89" i="42"/>
  <c r="H357" i="42"/>
  <c r="O35" i="6"/>
  <c r="O31" i="3"/>
  <c r="O24" i="46"/>
  <c r="O23" i="46"/>
  <c r="O22" i="46"/>
  <c r="O25" i="46"/>
  <c r="G41" i="4"/>
  <c r="H142" i="42" l="1"/>
  <c r="I142" i="42"/>
  <c r="J142" i="42"/>
  <c r="K142" i="42"/>
  <c r="L142" i="42"/>
  <c r="M142" i="42"/>
  <c r="N142" i="42"/>
  <c r="H141" i="42"/>
  <c r="I141" i="42"/>
  <c r="J141" i="42"/>
  <c r="K141" i="42"/>
  <c r="L141" i="42"/>
  <c r="M141" i="42"/>
  <c r="N141" i="42"/>
  <c r="H140" i="42"/>
  <c r="I140" i="42"/>
  <c r="J140" i="42"/>
  <c r="K140" i="42"/>
  <c r="L140" i="42"/>
  <c r="M140" i="42"/>
  <c r="N140" i="42"/>
  <c r="G140" i="42"/>
  <c r="G141" i="42"/>
  <c r="G142" i="42"/>
  <c r="F140" i="42"/>
  <c r="F141" i="42"/>
  <c r="F142" i="42"/>
  <c r="E140" i="42"/>
  <c r="E141" i="42"/>
  <c r="E142" i="42"/>
  <c r="D140" i="42"/>
  <c r="D141" i="42"/>
  <c r="D142" i="42"/>
  <c r="C140" i="42"/>
  <c r="C141" i="42"/>
  <c r="C142" i="42"/>
  <c r="B140" i="42"/>
  <c r="B141" i="42"/>
  <c r="B142" i="42"/>
  <c r="A140" i="42"/>
  <c r="A141" i="42"/>
  <c r="A142" i="42"/>
  <c r="A380" i="42"/>
  <c r="A381" i="42"/>
  <c r="A382" i="42"/>
  <c r="B380" i="42"/>
  <c r="B381" i="42"/>
  <c r="B382" i="42"/>
  <c r="H382" i="42"/>
  <c r="I382" i="42"/>
  <c r="J382" i="42"/>
  <c r="K382" i="42"/>
  <c r="L382" i="42"/>
  <c r="M382" i="42"/>
  <c r="N382" i="42"/>
  <c r="H381" i="42"/>
  <c r="I381" i="42"/>
  <c r="J381" i="42"/>
  <c r="K381" i="42"/>
  <c r="L381" i="42"/>
  <c r="M381" i="42"/>
  <c r="N381" i="42"/>
  <c r="H380" i="42"/>
  <c r="I380" i="42"/>
  <c r="J380" i="42"/>
  <c r="K380" i="42"/>
  <c r="L380" i="42"/>
  <c r="M380" i="42"/>
  <c r="N380" i="42"/>
  <c r="G380" i="42"/>
  <c r="G381" i="42"/>
  <c r="G382" i="42"/>
  <c r="F380" i="42"/>
  <c r="F381" i="42"/>
  <c r="F382" i="42"/>
  <c r="E380" i="42"/>
  <c r="E381" i="42"/>
  <c r="E382" i="42"/>
  <c r="D380" i="42"/>
  <c r="D381" i="42"/>
  <c r="D382" i="42"/>
  <c r="C380" i="42"/>
  <c r="C381" i="42"/>
  <c r="C382" i="42"/>
  <c r="O30" i="3"/>
  <c r="O29" i="3"/>
  <c r="O28" i="3"/>
  <c r="O27" i="3"/>
  <c r="O26" i="3"/>
  <c r="O25" i="6"/>
  <c r="O24" i="6"/>
  <c r="O23" i="6"/>
  <c r="O22" i="19"/>
  <c r="O21" i="19"/>
  <c r="O20" i="19"/>
  <c r="O22" i="44"/>
  <c r="O21" i="44"/>
  <c r="O20" i="44"/>
  <c r="O19" i="44"/>
  <c r="P19" i="44"/>
  <c r="P23" i="4"/>
  <c r="P380" i="42" s="1"/>
  <c r="P24" i="4"/>
  <c r="P381" i="42" s="1"/>
  <c r="P25" i="4"/>
  <c r="P382" i="42" s="1"/>
  <c r="O23" i="4"/>
  <c r="O24" i="4"/>
  <c r="O25" i="4"/>
  <c r="O21" i="2"/>
  <c r="O140" i="42" s="1"/>
  <c r="O22" i="2"/>
  <c r="O141" i="42" s="1"/>
  <c r="O23" i="2"/>
  <c r="O142" i="42" s="1"/>
  <c r="P21" i="2"/>
  <c r="P22" i="2"/>
  <c r="P23" i="2"/>
  <c r="C648" i="42"/>
  <c r="N634" i="42"/>
  <c r="N635" i="42"/>
  <c r="N636" i="42"/>
  <c r="N637" i="42"/>
  <c r="N638" i="42"/>
  <c r="N639" i="42"/>
  <c r="N640" i="42"/>
  <c r="N641" i="42"/>
  <c r="N642" i="42"/>
  <c r="N643" i="42"/>
  <c r="N644" i="42"/>
  <c r="N645" i="42"/>
  <c r="N646" i="42"/>
  <c r="N647" i="42"/>
  <c r="N648" i="42"/>
  <c r="N649" i="42"/>
  <c r="N650" i="42"/>
  <c r="M634" i="42"/>
  <c r="M635" i="42"/>
  <c r="M636" i="42"/>
  <c r="M637" i="42"/>
  <c r="M638" i="42"/>
  <c r="M639" i="42"/>
  <c r="M640" i="42"/>
  <c r="M641" i="42"/>
  <c r="M642" i="42"/>
  <c r="M643" i="42"/>
  <c r="M644" i="42"/>
  <c r="M645" i="42"/>
  <c r="M646" i="42"/>
  <c r="M647" i="42"/>
  <c r="M648" i="42"/>
  <c r="M649" i="42"/>
  <c r="M650" i="42"/>
  <c r="L634" i="42"/>
  <c r="L635" i="42"/>
  <c r="L636" i="42"/>
  <c r="L637" i="42"/>
  <c r="L638" i="42"/>
  <c r="L639" i="42"/>
  <c r="L640" i="42"/>
  <c r="L641" i="42"/>
  <c r="L642" i="42"/>
  <c r="L643" i="42"/>
  <c r="L644" i="42"/>
  <c r="L645" i="42"/>
  <c r="L646" i="42"/>
  <c r="L647" i="42"/>
  <c r="L648" i="42"/>
  <c r="L649" i="42"/>
  <c r="L650" i="42"/>
  <c r="K634" i="42"/>
  <c r="K635" i="42"/>
  <c r="K636" i="42"/>
  <c r="K637" i="42"/>
  <c r="K638" i="42"/>
  <c r="K639" i="42"/>
  <c r="K640" i="42"/>
  <c r="K641" i="42"/>
  <c r="K642" i="42"/>
  <c r="K643" i="42"/>
  <c r="K644" i="42"/>
  <c r="K645" i="42"/>
  <c r="K646" i="42"/>
  <c r="K647" i="42"/>
  <c r="K648" i="42"/>
  <c r="K649" i="42"/>
  <c r="K650" i="42"/>
  <c r="J634" i="42"/>
  <c r="J635" i="42"/>
  <c r="J636" i="42"/>
  <c r="J637" i="42"/>
  <c r="J638" i="42"/>
  <c r="J639" i="42"/>
  <c r="J640" i="42"/>
  <c r="J641" i="42"/>
  <c r="J642" i="42"/>
  <c r="J643" i="42"/>
  <c r="J644" i="42"/>
  <c r="J645" i="42"/>
  <c r="J646" i="42"/>
  <c r="J647" i="42"/>
  <c r="J648" i="42"/>
  <c r="J649" i="42"/>
  <c r="J650" i="42"/>
  <c r="I634" i="42"/>
  <c r="I635" i="42"/>
  <c r="I636" i="42"/>
  <c r="I637" i="42"/>
  <c r="I638" i="42"/>
  <c r="I639" i="42"/>
  <c r="I640" i="42"/>
  <c r="I641" i="42"/>
  <c r="I642" i="42"/>
  <c r="I643" i="42"/>
  <c r="I644" i="42"/>
  <c r="I645" i="42"/>
  <c r="I646" i="42"/>
  <c r="I647" i="42"/>
  <c r="I648" i="42"/>
  <c r="I649" i="42"/>
  <c r="I650" i="42"/>
  <c r="H634" i="42"/>
  <c r="H635" i="42"/>
  <c r="H636" i="42"/>
  <c r="H637" i="42"/>
  <c r="H638" i="42"/>
  <c r="H639" i="42"/>
  <c r="H640" i="42"/>
  <c r="H641" i="42"/>
  <c r="H642" i="42"/>
  <c r="H643" i="42"/>
  <c r="H644" i="42"/>
  <c r="H645" i="42"/>
  <c r="H646" i="42"/>
  <c r="H647" i="42"/>
  <c r="H648" i="42"/>
  <c r="H649" i="42"/>
  <c r="H650" i="42"/>
  <c r="G634" i="42"/>
  <c r="G635" i="42"/>
  <c r="G636" i="42"/>
  <c r="G637" i="42"/>
  <c r="G638" i="42"/>
  <c r="G639" i="42"/>
  <c r="G640" i="42"/>
  <c r="G641" i="42"/>
  <c r="G642" i="42"/>
  <c r="G643" i="42"/>
  <c r="G644" i="42"/>
  <c r="G645" i="42"/>
  <c r="G646" i="42"/>
  <c r="G647" i="42"/>
  <c r="G648" i="42"/>
  <c r="G649" i="42"/>
  <c r="G650" i="42"/>
  <c r="F634" i="42"/>
  <c r="F635" i="42"/>
  <c r="F636" i="42"/>
  <c r="F637" i="42"/>
  <c r="F638" i="42"/>
  <c r="F639" i="42"/>
  <c r="F640" i="42"/>
  <c r="F641" i="42"/>
  <c r="F642" i="42"/>
  <c r="F643" i="42"/>
  <c r="F644" i="42"/>
  <c r="F645" i="42"/>
  <c r="F646" i="42"/>
  <c r="F647" i="42"/>
  <c r="F648" i="42"/>
  <c r="F649" i="42"/>
  <c r="F650" i="42"/>
  <c r="E634" i="42"/>
  <c r="E635" i="42"/>
  <c r="E636" i="42"/>
  <c r="E637" i="42"/>
  <c r="E638" i="42"/>
  <c r="E639" i="42"/>
  <c r="E640" i="42"/>
  <c r="E641" i="42"/>
  <c r="E642" i="42"/>
  <c r="E643" i="42"/>
  <c r="E644" i="42"/>
  <c r="E645" i="42"/>
  <c r="E646" i="42"/>
  <c r="E647" i="42"/>
  <c r="E648" i="42"/>
  <c r="E649" i="42"/>
  <c r="E650" i="42"/>
  <c r="D634" i="42"/>
  <c r="D635" i="42"/>
  <c r="D636" i="42"/>
  <c r="D637" i="42"/>
  <c r="D638" i="42"/>
  <c r="D639" i="42"/>
  <c r="D640" i="42"/>
  <c r="D641" i="42"/>
  <c r="D642" i="42"/>
  <c r="D643" i="42"/>
  <c r="D644" i="42"/>
  <c r="D645" i="42"/>
  <c r="D646" i="42"/>
  <c r="D647" i="42"/>
  <c r="D648" i="42"/>
  <c r="D649" i="42"/>
  <c r="D650" i="42"/>
  <c r="C634" i="42"/>
  <c r="C635" i="42"/>
  <c r="C636" i="42"/>
  <c r="C637" i="42"/>
  <c r="C638" i="42"/>
  <c r="C639" i="42"/>
  <c r="C640" i="42"/>
  <c r="C641" i="42"/>
  <c r="C642" i="42"/>
  <c r="C643" i="42"/>
  <c r="C644" i="42"/>
  <c r="C645" i="42"/>
  <c r="C646" i="42"/>
  <c r="C647" i="42"/>
  <c r="C649" i="42"/>
  <c r="C650" i="42"/>
  <c r="B634" i="42"/>
  <c r="B635" i="42"/>
  <c r="B636" i="42"/>
  <c r="B637" i="42"/>
  <c r="B638" i="42"/>
  <c r="B639" i="42"/>
  <c r="B640" i="42"/>
  <c r="B641" i="42"/>
  <c r="B642" i="42"/>
  <c r="B643" i="42"/>
  <c r="B644" i="42"/>
  <c r="B645" i="42"/>
  <c r="B646" i="42"/>
  <c r="B647" i="42"/>
  <c r="B648" i="42"/>
  <c r="B649" i="42"/>
  <c r="B650" i="42"/>
  <c r="A634" i="42"/>
  <c r="A635" i="42"/>
  <c r="A636" i="42"/>
  <c r="A637" i="42"/>
  <c r="A638" i="42"/>
  <c r="A639" i="42"/>
  <c r="A640" i="42"/>
  <c r="A641" i="42"/>
  <c r="A642" i="42"/>
  <c r="A643" i="42"/>
  <c r="A644" i="42"/>
  <c r="A645" i="42"/>
  <c r="A646" i="42"/>
  <c r="A647" i="42"/>
  <c r="A648" i="42"/>
  <c r="A649" i="42"/>
  <c r="A650" i="42"/>
  <c r="N367" i="42"/>
  <c r="N368" i="42"/>
  <c r="N369" i="42"/>
  <c r="N370" i="42"/>
  <c r="N371" i="42"/>
  <c r="N372" i="42"/>
  <c r="N373" i="42"/>
  <c r="N374" i="42"/>
  <c r="N375" i="42"/>
  <c r="N376" i="42"/>
  <c r="N377" i="42"/>
  <c r="N378" i="42"/>
  <c r="N379" i="42"/>
  <c r="N383" i="42"/>
  <c r="N384" i="42"/>
  <c r="N385" i="42"/>
  <c r="N386" i="42"/>
  <c r="N387" i="42"/>
  <c r="N388" i="42"/>
  <c r="N389" i="42"/>
  <c r="N390" i="42"/>
  <c r="N391" i="42"/>
  <c r="N392" i="42"/>
  <c r="N393" i="42"/>
  <c r="N394" i="42"/>
  <c r="N395" i="42"/>
  <c r="N396" i="42"/>
  <c r="N397" i="42"/>
  <c r="M367" i="42"/>
  <c r="M368" i="42"/>
  <c r="M369" i="42"/>
  <c r="M370" i="42"/>
  <c r="M371" i="42"/>
  <c r="M372" i="42"/>
  <c r="M373" i="42"/>
  <c r="M374" i="42"/>
  <c r="M375" i="42"/>
  <c r="M376" i="42"/>
  <c r="M377" i="42"/>
  <c r="M378" i="42"/>
  <c r="M379" i="42"/>
  <c r="M383" i="42"/>
  <c r="M384" i="42"/>
  <c r="M385" i="42"/>
  <c r="M386" i="42"/>
  <c r="M387" i="42"/>
  <c r="M388" i="42"/>
  <c r="M389" i="42"/>
  <c r="M390" i="42"/>
  <c r="M391" i="42"/>
  <c r="M392" i="42"/>
  <c r="M393" i="42"/>
  <c r="M394" i="42"/>
  <c r="M395" i="42"/>
  <c r="M396" i="42"/>
  <c r="M397" i="42"/>
  <c r="L367" i="42"/>
  <c r="L368" i="42"/>
  <c r="L369" i="42"/>
  <c r="L370" i="42"/>
  <c r="L371" i="42"/>
  <c r="L372" i="42"/>
  <c r="L373" i="42"/>
  <c r="L374" i="42"/>
  <c r="L375" i="42"/>
  <c r="L376" i="42"/>
  <c r="L377" i="42"/>
  <c r="L378" i="42"/>
  <c r="L379" i="42"/>
  <c r="L383" i="42"/>
  <c r="L384" i="42"/>
  <c r="L385" i="42"/>
  <c r="L386" i="42"/>
  <c r="L387" i="42"/>
  <c r="L388" i="42"/>
  <c r="L389" i="42"/>
  <c r="L390" i="42"/>
  <c r="L391" i="42"/>
  <c r="L392" i="42"/>
  <c r="L393" i="42"/>
  <c r="L394" i="42"/>
  <c r="L395" i="42"/>
  <c r="L396" i="42"/>
  <c r="L397" i="42"/>
  <c r="K367" i="42"/>
  <c r="K368" i="42"/>
  <c r="K369" i="42"/>
  <c r="K370" i="42"/>
  <c r="K371" i="42"/>
  <c r="K372" i="42"/>
  <c r="K373" i="42"/>
  <c r="K374" i="42"/>
  <c r="K375" i="42"/>
  <c r="K376" i="42"/>
  <c r="K377" i="42"/>
  <c r="K378" i="42"/>
  <c r="K379" i="42"/>
  <c r="K383" i="42"/>
  <c r="K384" i="42"/>
  <c r="K385" i="42"/>
  <c r="K386" i="42"/>
  <c r="K387" i="42"/>
  <c r="K388" i="42"/>
  <c r="K389" i="42"/>
  <c r="K390" i="42"/>
  <c r="K391" i="42"/>
  <c r="K392" i="42"/>
  <c r="K393" i="42"/>
  <c r="K394" i="42"/>
  <c r="K395" i="42"/>
  <c r="K396" i="42"/>
  <c r="K397" i="42"/>
  <c r="J367" i="42"/>
  <c r="J368" i="42"/>
  <c r="J369" i="42"/>
  <c r="J370" i="42"/>
  <c r="J371" i="42"/>
  <c r="J372" i="42"/>
  <c r="J373" i="42"/>
  <c r="J374" i="42"/>
  <c r="J375" i="42"/>
  <c r="J376" i="42"/>
  <c r="J377" i="42"/>
  <c r="J378" i="42"/>
  <c r="J379" i="42"/>
  <c r="J383" i="42"/>
  <c r="J384" i="42"/>
  <c r="J385" i="42"/>
  <c r="J386" i="42"/>
  <c r="J387" i="42"/>
  <c r="J388" i="42"/>
  <c r="J389" i="42"/>
  <c r="J390" i="42"/>
  <c r="J391" i="42"/>
  <c r="J392" i="42"/>
  <c r="J393" i="42"/>
  <c r="J394" i="42"/>
  <c r="J395" i="42"/>
  <c r="J396" i="42"/>
  <c r="J397" i="42"/>
  <c r="I367" i="42"/>
  <c r="I368" i="42"/>
  <c r="I369" i="42"/>
  <c r="I370" i="42"/>
  <c r="I371" i="42"/>
  <c r="I372" i="42"/>
  <c r="I373" i="42"/>
  <c r="I374" i="42"/>
  <c r="I375" i="42"/>
  <c r="I376" i="42"/>
  <c r="I377" i="42"/>
  <c r="I378" i="42"/>
  <c r="I379" i="42"/>
  <c r="I383" i="42"/>
  <c r="I384" i="42"/>
  <c r="I385" i="42"/>
  <c r="I386" i="42"/>
  <c r="I387" i="42"/>
  <c r="I388" i="42"/>
  <c r="I389" i="42"/>
  <c r="I390" i="42"/>
  <c r="I391" i="42"/>
  <c r="I392" i="42"/>
  <c r="I393" i="42"/>
  <c r="I394" i="42"/>
  <c r="I395" i="42"/>
  <c r="I396" i="42"/>
  <c r="I397" i="42"/>
  <c r="H367" i="42"/>
  <c r="H368" i="42"/>
  <c r="H369" i="42"/>
  <c r="H370" i="42"/>
  <c r="H371" i="42"/>
  <c r="H372" i="42"/>
  <c r="H373" i="42"/>
  <c r="H374" i="42"/>
  <c r="H375" i="42"/>
  <c r="H376" i="42"/>
  <c r="H377" i="42"/>
  <c r="H378" i="42"/>
  <c r="H379" i="42"/>
  <c r="H383" i="42"/>
  <c r="H384" i="42"/>
  <c r="H385" i="42"/>
  <c r="H386" i="42"/>
  <c r="H387" i="42"/>
  <c r="H388" i="42"/>
  <c r="H389" i="42"/>
  <c r="H390" i="42"/>
  <c r="H391" i="42"/>
  <c r="H392" i="42"/>
  <c r="H393" i="42"/>
  <c r="H394" i="42"/>
  <c r="H395" i="42"/>
  <c r="H396" i="42"/>
  <c r="H397" i="42"/>
  <c r="G367" i="42"/>
  <c r="G368" i="42"/>
  <c r="G369" i="42"/>
  <c r="G370" i="42"/>
  <c r="G371" i="42"/>
  <c r="G372" i="42"/>
  <c r="G373" i="42"/>
  <c r="G374" i="42"/>
  <c r="G375" i="42"/>
  <c r="G376" i="42"/>
  <c r="G377" i="42"/>
  <c r="G378" i="42"/>
  <c r="G379" i="42"/>
  <c r="G383" i="42"/>
  <c r="G384" i="42"/>
  <c r="G385" i="42"/>
  <c r="G386" i="42"/>
  <c r="G387" i="42"/>
  <c r="G388" i="42"/>
  <c r="G389" i="42"/>
  <c r="G390" i="42"/>
  <c r="G391" i="42"/>
  <c r="G392" i="42"/>
  <c r="G393" i="42"/>
  <c r="G394" i="42"/>
  <c r="G395" i="42"/>
  <c r="G396" i="42"/>
  <c r="G397" i="42"/>
  <c r="B202" i="42"/>
  <c r="B203" i="42"/>
  <c r="B204" i="42"/>
  <c r="B205" i="42"/>
  <c r="B206" i="42"/>
  <c r="B207" i="42"/>
  <c r="B208" i="42"/>
  <c r="B209" i="42"/>
  <c r="B210" i="42"/>
  <c r="B211" i="42"/>
  <c r="B212" i="42"/>
  <c r="B213" i="42"/>
  <c r="B214" i="42"/>
  <c r="B215" i="42"/>
  <c r="B216" i="42"/>
  <c r="B217" i="42"/>
  <c r="B218" i="42"/>
  <c r="B219" i="42"/>
  <c r="B220" i="42"/>
  <c r="B221" i="42"/>
  <c r="B222" i="42"/>
  <c r="B223" i="42"/>
  <c r="B224" i="42"/>
  <c r="B225" i="42"/>
  <c r="B226" i="42"/>
  <c r="B227" i="42"/>
  <c r="B228" i="42"/>
  <c r="B229" i="42"/>
  <c r="B230" i="42"/>
  <c r="B231" i="42"/>
  <c r="B232" i="42"/>
  <c r="B233" i="42"/>
  <c r="B234" i="42"/>
  <c r="B235" i="42"/>
  <c r="B236" i="42"/>
  <c r="B237" i="42"/>
  <c r="B238" i="42"/>
  <c r="F202" i="42"/>
  <c r="F203" i="42"/>
  <c r="F204" i="42"/>
  <c r="F205" i="42"/>
  <c r="F206" i="42"/>
  <c r="F207" i="42"/>
  <c r="F208" i="42"/>
  <c r="F209" i="42"/>
  <c r="F210" i="42"/>
  <c r="F211" i="42"/>
  <c r="F212" i="42"/>
  <c r="F213" i="42"/>
  <c r="F214" i="42"/>
  <c r="F215" i="42"/>
  <c r="F216" i="42"/>
  <c r="F217" i="42"/>
  <c r="F218" i="42"/>
  <c r="F219" i="42"/>
  <c r="F220" i="42"/>
  <c r="F221" i="42"/>
  <c r="F222" i="42"/>
  <c r="F223" i="42"/>
  <c r="F224" i="42"/>
  <c r="F225" i="42"/>
  <c r="F226" i="42"/>
  <c r="F227" i="42"/>
  <c r="F228" i="42"/>
  <c r="F229" i="42"/>
  <c r="F230" i="42"/>
  <c r="F231" i="42"/>
  <c r="F232" i="42"/>
  <c r="F233" i="42"/>
  <c r="F234" i="42"/>
  <c r="F235" i="42"/>
  <c r="F236" i="42"/>
  <c r="F237" i="42"/>
  <c r="F238" i="42"/>
  <c r="G202" i="42"/>
  <c r="G203" i="42"/>
  <c r="G204" i="42"/>
  <c r="G205" i="42"/>
  <c r="G206" i="42"/>
  <c r="G207" i="42"/>
  <c r="G208" i="42"/>
  <c r="G209" i="42"/>
  <c r="G210" i="42"/>
  <c r="G211" i="42"/>
  <c r="G212" i="42"/>
  <c r="G213" i="42"/>
  <c r="G214" i="42"/>
  <c r="G215" i="42"/>
  <c r="G216" i="42"/>
  <c r="G217" i="42"/>
  <c r="G218" i="42"/>
  <c r="G219" i="42"/>
  <c r="G220" i="42"/>
  <c r="G221" i="42"/>
  <c r="G222" i="42"/>
  <c r="G223" i="42"/>
  <c r="G224" i="42"/>
  <c r="G225" i="42"/>
  <c r="G226" i="42"/>
  <c r="G227" i="42"/>
  <c r="G228" i="42"/>
  <c r="G229" i="42"/>
  <c r="G230" i="42"/>
  <c r="G231" i="42"/>
  <c r="G232" i="42"/>
  <c r="G233" i="42"/>
  <c r="G234" i="42"/>
  <c r="G235" i="42"/>
  <c r="G236" i="42"/>
  <c r="G237" i="42"/>
  <c r="G238" i="42"/>
  <c r="O72" i="42"/>
  <c r="O73" i="42"/>
  <c r="O74" i="42"/>
  <c r="N27" i="42"/>
  <c r="N28" i="42"/>
  <c r="N29" i="42"/>
  <c r="N30" i="42"/>
  <c r="N31" i="42"/>
  <c r="N32" i="42"/>
  <c r="N33" i="42"/>
  <c r="N34" i="42"/>
  <c r="N35" i="42"/>
  <c r="N36" i="42"/>
  <c r="N37" i="42"/>
  <c r="N38" i="42"/>
  <c r="N39" i="42"/>
  <c r="N40" i="42"/>
  <c r="N41" i="42"/>
  <c r="N42" i="42"/>
  <c r="N43" i="42"/>
  <c r="N44" i="42"/>
  <c r="N45" i="42"/>
  <c r="N46" i="42"/>
  <c r="N47" i="42"/>
  <c r="N48" i="42"/>
  <c r="N49" i="42"/>
  <c r="N50" i="42"/>
  <c r="N51" i="42"/>
  <c r="N52" i="42"/>
  <c r="N53" i="42"/>
  <c r="N54" i="42"/>
  <c r="N55" i="42"/>
  <c r="N56" i="42"/>
  <c r="M27" i="42"/>
  <c r="M28" i="42"/>
  <c r="M29" i="42"/>
  <c r="M30" i="42"/>
  <c r="M31" i="42"/>
  <c r="M32" i="42"/>
  <c r="M33" i="42"/>
  <c r="M34" i="42"/>
  <c r="M35" i="42"/>
  <c r="M36" i="42"/>
  <c r="M37" i="42"/>
  <c r="M38" i="42"/>
  <c r="M39" i="42"/>
  <c r="M40" i="42"/>
  <c r="M41" i="42"/>
  <c r="M42" i="42"/>
  <c r="M43" i="42"/>
  <c r="M44" i="42"/>
  <c r="M45" i="42"/>
  <c r="M46" i="42"/>
  <c r="M47" i="42"/>
  <c r="M48" i="42"/>
  <c r="M49" i="42"/>
  <c r="M50" i="42"/>
  <c r="M51" i="42"/>
  <c r="M52" i="42"/>
  <c r="M53" i="42"/>
  <c r="M54" i="42"/>
  <c r="M55" i="42"/>
  <c r="M56" i="42"/>
  <c r="L27" i="42"/>
  <c r="L28" i="42"/>
  <c r="L29" i="42"/>
  <c r="L30" i="42"/>
  <c r="L31" i="42"/>
  <c r="L32" i="42"/>
  <c r="L33" i="42"/>
  <c r="L34" i="42"/>
  <c r="L35" i="42"/>
  <c r="L36" i="42"/>
  <c r="L37" i="42"/>
  <c r="L38" i="42"/>
  <c r="L39" i="42"/>
  <c r="L40" i="42"/>
  <c r="L41" i="42"/>
  <c r="L42" i="42"/>
  <c r="L43" i="42"/>
  <c r="L44" i="42"/>
  <c r="L45" i="42"/>
  <c r="L46" i="42"/>
  <c r="L47" i="42"/>
  <c r="L48" i="42"/>
  <c r="L49" i="42"/>
  <c r="L50" i="42"/>
  <c r="L51" i="42"/>
  <c r="L52" i="42"/>
  <c r="L53" i="42"/>
  <c r="L54" i="42"/>
  <c r="L55" i="42"/>
  <c r="L56" i="42"/>
  <c r="K27" i="42"/>
  <c r="K28" i="42"/>
  <c r="K29" i="42"/>
  <c r="K30" i="42"/>
  <c r="K31" i="42"/>
  <c r="K32" i="42"/>
  <c r="K33" i="42"/>
  <c r="K34" i="42"/>
  <c r="K35" i="42"/>
  <c r="K36" i="42"/>
  <c r="K37" i="42"/>
  <c r="K38" i="42"/>
  <c r="K39" i="42"/>
  <c r="K40" i="42"/>
  <c r="K41" i="42"/>
  <c r="K42" i="42"/>
  <c r="K43" i="42"/>
  <c r="K44" i="42"/>
  <c r="K45" i="42"/>
  <c r="K46" i="42"/>
  <c r="K47" i="42"/>
  <c r="K48" i="42"/>
  <c r="K49" i="42"/>
  <c r="K50" i="42"/>
  <c r="K51" i="42"/>
  <c r="K52" i="42"/>
  <c r="K53" i="42"/>
  <c r="K54" i="42"/>
  <c r="K55" i="42"/>
  <c r="K56" i="42"/>
  <c r="J27" i="42"/>
  <c r="J28" i="42"/>
  <c r="J29" i="42"/>
  <c r="J30" i="42"/>
  <c r="J31" i="42"/>
  <c r="J32" i="42"/>
  <c r="J33" i="42"/>
  <c r="J34" i="42"/>
  <c r="J35" i="42"/>
  <c r="J36" i="42"/>
  <c r="J37" i="42"/>
  <c r="J38" i="42"/>
  <c r="J39" i="42"/>
  <c r="J40" i="42"/>
  <c r="J41" i="42"/>
  <c r="J42" i="42"/>
  <c r="J43" i="42"/>
  <c r="J44" i="42"/>
  <c r="J45" i="42"/>
  <c r="J46" i="42"/>
  <c r="J47" i="42"/>
  <c r="J48" i="42"/>
  <c r="J49" i="42"/>
  <c r="J50" i="42"/>
  <c r="J51" i="42"/>
  <c r="J52" i="42"/>
  <c r="J53" i="42"/>
  <c r="J54" i="42"/>
  <c r="J55" i="42"/>
  <c r="J56" i="42"/>
  <c r="I27" i="42"/>
  <c r="I28" i="42"/>
  <c r="I29" i="42"/>
  <c r="I30" i="42"/>
  <c r="I31" i="42"/>
  <c r="I32" i="42"/>
  <c r="I33" i="42"/>
  <c r="I34" i="42"/>
  <c r="I35" i="42"/>
  <c r="I36" i="42"/>
  <c r="I37" i="42"/>
  <c r="I38" i="42"/>
  <c r="I39" i="42"/>
  <c r="I40" i="42"/>
  <c r="I41" i="42"/>
  <c r="I42" i="42"/>
  <c r="I43" i="42"/>
  <c r="I44" i="42"/>
  <c r="I45" i="42"/>
  <c r="I46" i="42"/>
  <c r="I47" i="42"/>
  <c r="I48" i="42"/>
  <c r="I49" i="42"/>
  <c r="I50" i="42"/>
  <c r="I51" i="42"/>
  <c r="I52" i="42"/>
  <c r="I53" i="42"/>
  <c r="I54" i="42"/>
  <c r="I55" i="42"/>
  <c r="I56" i="42"/>
  <c r="H27" i="42"/>
  <c r="H28" i="42"/>
  <c r="H29" i="42"/>
  <c r="H30" i="42"/>
  <c r="H31" i="42"/>
  <c r="H32" i="42"/>
  <c r="H33" i="42"/>
  <c r="H34" i="42"/>
  <c r="H35" i="42"/>
  <c r="H36" i="42"/>
  <c r="H37" i="42"/>
  <c r="H38" i="42"/>
  <c r="H39" i="42"/>
  <c r="H40" i="42"/>
  <c r="H41" i="42"/>
  <c r="H42" i="42"/>
  <c r="H43" i="42"/>
  <c r="H44" i="42"/>
  <c r="H45" i="42"/>
  <c r="H46" i="42"/>
  <c r="H47" i="42"/>
  <c r="H48" i="42"/>
  <c r="H49" i="42"/>
  <c r="H50" i="42"/>
  <c r="H51" i="42"/>
  <c r="H52" i="42"/>
  <c r="H53" i="42"/>
  <c r="H54" i="42"/>
  <c r="H55" i="42"/>
  <c r="H56" i="42"/>
  <c r="P36" i="42"/>
  <c r="O36" i="42"/>
  <c r="O37" i="42"/>
  <c r="O38" i="42"/>
  <c r="O39" i="42"/>
  <c r="O345" i="42"/>
  <c r="O346" i="42"/>
  <c r="O347" i="42"/>
  <c r="N332" i="42"/>
  <c r="N333" i="42"/>
  <c r="N334" i="42"/>
  <c r="N335" i="42"/>
  <c r="N336" i="42"/>
  <c r="N337" i="42"/>
  <c r="N338" i="42"/>
  <c r="N339" i="42"/>
  <c r="N340" i="42"/>
  <c r="N341" i="42"/>
  <c r="N342" i="42"/>
  <c r="N343" i="42"/>
  <c r="N344" i="42"/>
  <c r="N345" i="42"/>
  <c r="N346" i="42"/>
  <c r="N347" i="42"/>
  <c r="N348" i="42"/>
  <c r="N349" i="42"/>
  <c r="N350" i="42"/>
  <c r="N351" i="42"/>
  <c r="N352" i="42"/>
  <c r="N353" i="42"/>
  <c r="N354" i="42"/>
  <c r="N355" i="42"/>
  <c r="N356" i="42"/>
  <c r="N357" i="42"/>
  <c r="N358" i="42"/>
  <c r="N359" i="42"/>
  <c r="N360" i="42"/>
  <c r="N361" i="42"/>
  <c r="M332" i="42"/>
  <c r="M333" i="42"/>
  <c r="M334" i="42"/>
  <c r="M335" i="42"/>
  <c r="M336" i="42"/>
  <c r="M337" i="42"/>
  <c r="M338" i="42"/>
  <c r="M339" i="42"/>
  <c r="M340" i="42"/>
  <c r="M341" i="42"/>
  <c r="M342" i="42"/>
  <c r="M343" i="42"/>
  <c r="M344" i="42"/>
  <c r="M345" i="42"/>
  <c r="M346" i="42"/>
  <c r="M347" i="42"/>
  <c r="M348" i="42"/>
  <c r="M349" i="42"/>
  <c r="M350" i="42"/>
  <c r="M351" i="42"/>
  <c r="M352" i="42"/>
  <c r="M353" i="42"/>
  <c r="M354" i="42"/>
  <c r="M355" i="42"/>
  <c r="M356" i="42"/>
  <c r="M357" i="42"/>
  <c r="M358" i="42"/>
  <c r="M359" i="42"/>
  <c r="M360" i="42"/>
  <c r="M361" i="42"/>
  <c r="L332" i="42"/>
  <c r="L333" i="42"/>
  <c r="L334" i="42"/>
  <c r="L335" i="42"/>
  <c r="L336" i="42"/>
  <c r="L337" i="42"/>
  <c r="L338" i="42"/>
  <c r="L339" i="42"/>
  <c r="L340" i="42"/>
  <c r="L341" i="42"/>
  <c r="L342" i="42"/>
  <c r="L343" i="42"/>
  <c r="L344" i="42"/>
  <c r="L345" i="42"/>
  <c r="L346" i="42"/>
  <c r="L347" i="42"/>
  <c r="L348" i="42"/>
  <c r="L349" i="42"/>
  <c r="L350" i="42"/>
  <c r="L351" i="42"/>
  <c r="L352" i="42"/>
  <c r="L353" i="42"/>
  <c r="L354" i="42"/>
  <c r="L355" i="42"/>
  <c r="L356" i="42"/>
  <c r="L357" i="42"/>
  <c r="L358" i="42"/>
  <c r="L359" i="42"/>
  <c r="L360" i="42"/>
  <c r="L361" i="42"/>
  <c r="K332" i="42"/>
  <c r="K333" i="42"/>
  <c r="K334" i="42"/>
  <c r="K335" i="42"/>
  <c r="K336" i="42"/>
  <c r="K337" i="42"/>
  <c r="K338" i="42"/>
  <c r="K339" i="42"/>
  <c r="K340" i="42"/>
  <c r="K341" i="42"/>
  <c r="K342" i="42"/>
  <c r="K343" i="42"/>
  <c r="K344" i="42"/>
  <c r="K345" i="42"/>
  <c r="K346" i="42"/>
  <c r="K347" i="42"/>
  <c r="K348" i="42"/>
  <c r="K349" i="42"/>
  <c r="K350" i="42"/>
  <c r="K351" i="42"/>
  <c r="K352" i="42"/>
  <c r="K353" i="42"/>
  <c r="K354" i="42"/>
  <c r="K355" i="42"/>
  <c r="K356" i="42"/>
  <c r="K357" i="42"/>
  <c r="K358" i="42"/>
  <c r="K359" i="42"/>
  <c r="K360" i="42"/>
  <c r="K361" i="42"/>
  <c r="J332" i="42"/>
  <c r="J333" i="42"/>
  <c r="J334" i="42"/>
  <c r="J335" i="42"/>
  <c r="J336" i="42"/>
  <c r="J337" i="42"/>
  <c r="J338" i="42"/>
  <c r="J339" i="42"/>
  <c r="J340" i="42"/>
  <c r="J341" i="42"/>
  <c r="J342" i="42"/>
  <c r="J343" i="42"/>
  <c r="J344" i="42"/>
  <c r="J345" i="42"/>
  <c r="J346" i="42"/>
  <c r="J347" i="42"/>
  <c r="J348" i="42"/>
  <c r="J349" i="42"/>
  <c r="J350" i="42"/>
  <c r="J351" i="42"/>
  <c r="J352" i="42"/>
  <c r="J353" i="42"/>
  <c r="J354" i="42"/>
  <c r="J355" i="42"/>
  <c r="J356" i="42"/>
  <c r="J357" i="42"/>
  <c r="J358" i="42"/>
  <c r="J359" i="42"/>
  <c r="J360" i="42"/>
  <c r="J361" i="42"/>
  <c r="I332" i="42"/>
  <c r="I333" i="42"/>
  <c r="I334" i="42"/>
  <c r="I335" i="42"/>
  <c r="I336" i="42"/>
  <c r="I337" i="42"/>
  <c r="I338" i="42"/>
  <c r="I339" i="42"/>
  <c r="I340" i="42"/>
  <c r="I341" i="42"/>
  <c r="I342" i="42"/>
  <c r="I343" i="42"/>
  <c r="I344" i="42"/>
  <c r="I345" i="42"/>
  <c r="I346" i="42"/>
  <c r="I347" i="42"/>
  <c r="I348" i="42"/>
  <c r="I349" i="42"/>
  <c r="I350" i="42"/>
  <c r="I351" i="42"/>
  <c r="I352" i="42"/>
  <c r="I353" i="42"/>
  <c r="I354" i="42"/>
  <c r="I355" i="42"/>
  <c r="I356" i="42"/>
  <c r="I357" i="42"/>
  <c r="I358" i="42"/>
  <c r="I359" i="42"/>
  <c r="I360" i="42"/>
  <c r="I361" i="42"/>
  <c r="H332" i="42"/>
  <c r="H333" i="42"/>
  <c r="H334" i="42"/>
  <c r="H335" i="42"/>
  <c r="H336" i="42"/>
  <c r="H337" i="42"/>
  <c r="H338" i="42"/>
  <c r="H339" i="42"/>
  <c r="H340" i="42"/>
  <c r="H341" i="42"/>
  <c r="H342" i="42"/>
  <c r="H343" i="42"/>
  <c r="H344" i="42"/>
  <c r="H345" i="42"/>
  <c r="H346" i="42"/>
  <c r="H347" i="42"/>
  <c r="H348" i="42"/>
  <c r="H349" i="42"/>
  <c r="H350" i="42"/>
  <c r="H351" i="42"/>
  <c r="H352" i="42"/>
  <c r="H353" i="42"/>
  <c r="H354" i="42"/>
  <c r="H355" i="42"/>
  <c r="H356" i="42"/>
  <c r="H358" i="42"/>
  <c r="H359" i="42"/>
  <c r="H360" i="42"/>
  <c r="H361" i="42"/>
  <c r="G332" i="42"/>
  <c r="G333" i="42"/>
  <c r="G334" i="42"/>
  <c r="G335" i="42"/>
  <c r="G336" i="42"/>
  <c r="G337" i="42"/>
  <c r="G338" i="42"/>
  <c r="G339" i="42"/>
  <c r="G340" i="42"/>
  <c r="G341" i="42"/>
  <c r="G342" i="42"/>
  <c r="G343" i="42"/>
  <c r="G344" i="42"/>
  <c r="G345" i="42"/>
  <c r="G346" i="42"/>
  <c r="G347" i="42"/>
  <c r="G348" i="42"/>
  <c r="G349" i="42"/>
  <c r="G350" i="42"/>
  <c r="G351" i="42"/>
  <c r="G352" i="42"/>
  <c r="G353" i="42"/>
  <c r="G354" i="42"/>
  <c r="G355" i="42"/>
  <c r="G356" i="42"/>
  <c r="G357" i="42"/>
  <c r="G358" i="42"/>
  <c r="G359" i="42"/>
  <c r="G360" i="42"/>
  <c r="G361" i="42"/>
  <c r="F332" i="42"/>
  <c r="F333" i="42"/>
  <c r="F334" i="42"/>
  <c r="F335" i="42"/>
  <c r="F336" i="42"/>
  <c r="F337" i="42"/>
  <c r="F338" i="42"/>
  <c r="F339" i="42"/>
  <c r="F340" i="42"/>
  <c r="F341" i="42"/>
  <c r="F342" i="42"/>
  <c r="F343" i="42"/>
  <c r="F344" i="42"/>
  <c r="F345" i="42"/>
  <c r="F346" i="42"/>
  <c r="F347" i="42"/>
  <c r="F348" i="42"/>
  <c r="F349" i="42"/>
  <c r="F350" i="42"/>
  <c r="F351" i="42"/>
  <c r="F352" i="42"/>
  <c r="F353" i="42"/>
  <c r="F354" i="42"/>
  <c r="F355" i="42"/>
  <c r="F356" i="42"/>
  <c r="F357" i="42"/>
  <c r="F358" i="42"/>
  <c r="F359" i="42"/>
  <c r="F360" i="42"/>
  <c r="F361" i="42"/>
  <c r="E332" i="42"/>
  <c r="E333" i="42"/>
  <c r="E334" i="42"/>
  <c r="E335" i="42"/>
  <c r="E336" i="42"/>
  <c r="E337" i="42"/>
  <c r="E338" i="42"/>
  <c r="E339" i="42"/>
  <c r="E340" i="42"/>
  <c r="E341" i="42"/>
  <c r="E342" i="42"/>
  <c r="E343" i="42"/>
  <c r="E344" i="42"/>
  <c r="E345" i="42"/>
  <c r="E346" i="42"/>
  <c r="E347" i="42"/>
  <c r="E348" i="42"/>
  <c r="E349" i="42"/>
  <c r="E350" i="42"/>
  <c r="E351" i="42"/>
  <c r="E352" i="42"/>
  <c r="E353" i="42"/>
  <c r="E354" i="42"/>
  <c r="E355" i="42"/>
  <c r="E356" i="42"/>
  <c r="E357" i="42"/>
  <c r="E358" i="42"/>
  <c r="E359" i="42"/>
  <c r="E360" i="42"/>
  <c r="E361" i="42"/>
  <c r="D332" i="42"/>
  <c r="D333" i="42"/>
  <c r="D334" i="42"/>
  <c r="D335" i="42"/>
  <c r="D336" i="42"/>
  <c r="D337" i="42"/>
  <c r="D338" i="42"/>
  <c r="D339" i="42"/>
  <c r="D340" i="42"/>
  <c r="D341" i="42"/>
  <c r="D342" i="42"/>
  <c r="D343" i="42"/>
  <c r="D344" i="42"/>
  <c r="D345" i="42"/>
  <c r="D346" i="42"/>
  <c r="D347" i="42"/>
  <c r="D348" i="42"/>
  <c r="D349" i="42"/>
  <c r="D350" i="42"/>
  <c r="D351" i="42"/>
  <c r="D352" i="42"/>
  <c r="D353" i="42"/>
  <c r="D354" i="42"/>
  <c r="D355" i="42"/>
  <c r="D356" i="42"/>
  <c r="D357" i="42"/>
  <c r="D358" i="42"/>
  <c r="D359" i="42"/>
  <c r="D360" i="42"/>
  <c r="D361" i="42"/>
  <c r="C332" i="42"/>
  <c r="C333" i="42"/>
  <c r="C334" i="42"/>
  <c r="C335" i="42"/>
  <c r="C336" i="42"/>
  <c r="C337" i="42"/>
  <c r="C338" i="42"/>
  <c r="C339" i="42"/>
  <c r="C340" i="42"/>
  <c r="C341" i="42"/>
  <c r="C342" i="42"/>
  <c r="C343" i="42"/>
  <c r="C344" i="42"/>
  <c r="C345" i="42"/>
  <c r="C346" i="42"/>
  <c r="C347" i="42"/>
  <c r="C348" i="42"/>
  <c r="C349" i="42"/>
  <c r="C350" i="42"/>
  <c r="C351" i="42"/>
  <c r="C352" i="42"/>
  <c r="C353" i="42"/>
  <c r="C354" i="42"/>
  <c r="C355" i="42"/>
  <c r="C356" i="42"/>
  <c r="C357" i="42"/>
  <c r="C358" i="42"/>
  <c r="C359" i="42"/>
  <c r="C360" i="42"/>
  <c r="C361" i="42"/>
  <c r="D331" i="42"/>
  <c r="E331" i="42"/>
  <c r="F331" i="42"/>
  <c r="G331" i="42"/>
  <c r="H331" i="42"/>
  <c r="I331" i="42"/>
  <c r="J331" i="42"/>
  <c r="K331" i="42"/>
  <c r="L331" i="42"/>
  <c r="M331" i="42"/>
  <c r="N331" i="42"/>
  <c r="B332" i="42"/>
  <c r="B333" i="42"/>
  <c r="B334" i="42"/>
  <c r="B335" i="42"/>
  <c r="B336" i="42"/>
  <c r="B337" i="42"/>
  <c r="B338" i="42"/>
  <c r="B339" i="42"/>
  <c r="B341" i="42"/>
  <c r="B342" i="42"/>
  <c r="B343" i="42"/>
  <c r="B344" i="42"/>
  <c r="B345" i="42"/>
  <c r="B346" i="42"/>
  <c r="B347" i="42"/>
  <c r="B348" i="42"/>
  <c r="B349" i="42"/>
  <c r="B350" i="42"/>
  <c r="B351" i="42"/>
  <c r="B352" i="42"/>
  <c r="B353" i="42"/>
  <c r="B354" i="42"/>
  <c r="B355" i="42"/>
  <c r="B356" i="42"/>
  <c r="B357" i="42"/>
  <c r="B358" i="42"/>
  <c r="B359" i="42"/>
  <c r="B360" i="42"/>
  <c r="B361" i="42"/>
  <c r="A332" i="42"/>
  <c r="A333" i="42"/>
  <c r="A334" i="42"/>
  <c r="A335" i="42"/>
  <c r="A336" i="42"/>
  <c r="A337" i="42"/>
  <c r="A338" i="42"/>
  <c r="A339" i="42"/>
  <c r="A340" i="42"/>
  <c r="A341" i="42"/>
  <c r="A342" i="42"/>
  <c r="A343" i="42"/>
  <c r="A344" i="42"/>
  <c r="A345" i="42"/>
  <c r="A346" i="42"/>
  <c r="A347" i="42"/>
  <c r="A348" i="42"/>
  <c r="A349" i="42"/>
  <c r="A350" i="42"/>
  <c r="A351" i="42"/>
  <c r="A352" i="42"/>
  <c r="A353" i="42"/>
  <c r="A354" i="42"/>
  <c r="A355" i="42"/>
  <c r="A356" i="42"/>
  <c r="A357" i="42"/>
  <c r="A358" i="42"/>
  <c r="A359" i="42"/>
  <c r="A360" i="42"/>
  <c r="A361" i="42"/>
  <c r="C331" i="42"/>
  <c r="B331" i="42"/>
  <c r="A331" i="42"/>
  <c r="G27" i="42"/>
  <c r="G28" i="42"/>
  <c r="G29" i="42"/>
  <c r="G30" i="42"/>
  <c r="G31" i="42"/>
  <c r="G32" i="42"/>
  <c r="G33" i="42"/>
  <c r="G34" i="42"/>
  <c r="G35" i="42"/>
  <c r="G36" i="42"/>
  <c r="G37" i="42"/>
  <c r="G38" i="42"/>
  <c r="G39" i="42"/>
  <c r="G40" i="42"/>
  <c r="G41" i="42"/>
  <c r="G42" i="42"/>
  <c r="G43" i="42"/>
  <c r="G44" i="42"/>
  <c r="G45" i="42"/>
  <c r="G46" i="42"/>
  <c r="G47" i="42"/>
  <c r="G48" i="42"/>
  <c r="G49" i="42"/>
  <c r="G50" i="42"/>
  <c r="G51" i="42"/>
  <c r="G52" i="42"/>
  <c r="G53" i="42"/>
  <c r="G54" i="42"/>
  <c r="G55" i="42"/>
  <c r="G56" i="42"/>
  <c r="F27" i="42"/>
  <c r="F28" i="42"/>
  <c r="F29" i="42"/>
  <c r="F30" i="42"/>
  <c r="F31" i="42"/>
  <c r="F32" i="42"/>
  <c r="F33" i="42"/>
  <c r="F34" i="42"/>
  <c r="F35" i="42"/>
  <c r="F36" i="42"/>
  <c r="F37" i="42"/>
  <c r="F38" i="42"/>
  <c r="F39" i="42"/>
  <c r="F40" i="42"/>
  <c r="F41" i="42"/>
  <c r="F42" i="42"/>
  <c r="F43" i="42"/>
  <c r="F44" i="42"/>
  <c r="F45" i="42"/>
  <c r="F46" i="42"/>
  <c r="F47" i="42"/>
  <c r="F48" i="42"/>
  <c r="F49" i="42"/>
  <c r="F50" i="42"/>
  <c r="F51" i="42"/>
  <c r="F52" i="42"/>
  <c r="F53" i="42"/>
  <c r="F54" i="42"/>
  <c r="F55" i="42"/>
  <c r="F56" i="42"/>
  <c r="E27" i="42"/>
  <c r="E28" i="42"/>
  <c r="E29" i="42"/>
  <c r="E30" i="42"/>
  <c r="E31" i="42"/>
  <c r="E32" i="42"/>
  <c r="E33" i="42"/>
  <c r="E34" i="42"/>
  <c r="E35" i="42"/>
  <c r="E36" i="42"/>
  <c r="E37" i="42"/>
  <c r="E38" i="42"/>
  <c r="E39" i="42"/>
  <c r="E40" i="42"/>
  <c r="E41" i="42"/>
  <c r="E42" i="42"/>
  <c r="E43" i="42"/>
  <c r="E44" i="42"/>
  <c r="E45" i="42"/>
  <c r="E46" i="42"/>
  <c r="E47" i="42"/>
  <c r="E48" i="42"/>
  <c r="E49" i="42"/>
  <c r="E50" i="42"/>
  <c r="E51" i="42"/>
  <c r="E52" i="42"/>
  <c r="E53" i="42"/>
  <c r="E54" i="42"/>
  <c r="E55" i="42"/>
  <c r="E56" i="42"/>
  <c r="D27" i="42"/>
  <c r="D28" i="42"/>
  <c r="D29" i="42"/>
  <c r="D30" i="42"/>
  <c r="D31" i="42"/>
  <c r="D32" i="42"/>
  <c r="D33" i="42"/>
  <c r="D34" i="42"/>
  <c r="D35" i="42"/>
  <c r="D36" i="42"/>
  <c r="D37" i="42"/>
  <c r="D38" i="42"/>
  <c r="D39" i="42"/>
  <c r="D40" i="42"/>
  <c r="D41" i="42"/>
  <c r="D42" i="42"/>
  <c r="D43" i="42"/>
  <c r="D44" i="42"/>
  <c r="D45" i="42"/>
  <c r="D46" i="42"/>
  <c r="D47" i="42"/>
  <c r="D48" i="42"/>
  <c r="D49" i="42"/>
  <c r="D50" i="42"/>
  <c r="D51" i="42"/>
  <c r="D52" i="42"/>
  <c r="D53" i="42"/>
  <c r="D54" i="42"/>
  <c r="D55" i="42"/>
  <c r="D56" i="42"/>
  <c r="C27" i="42"/>
  <c r="C28" i="42"/>
  <c r="C29" i="42"/>
  <c r="C30" i="42"/>
  <c r="C31" i="42"/>
  <c r="C32" i="42"/>
  <c r="C33" i="42"/>
  <c r="C34" i="42"/>
  <c r="C35" i="42"/>
  <c r="C36" i="42"/>
  <c r="C37" i="42"/>
  <c r="C38" i="42"/>
  <c r="C39" i="42"/>
  <c r="C40" i="42"/>
  <c r="C41" i="42"/>
  <c r="C42" i="42"/>
  <c r="C43" i="42"/>
  <c r="C44" i="42"/>
  <c r="C45" i="42"/>
  <c r="C46" i="42"/>
  <c r="C47" i="42"/>
  <c r="C48" i="42"/>
  <c r="C49" i="42"/>
  <c r="C50" i="42"/>
  <c r="C51" i="42"/>
  <c r="C52" i="42"/>
  <c r="C53" i="42"/>
  <c r="C54" i="42"/>
  <c r="C55" i="42"/>
  <c r="C56" i="42"/>
  <c r="B27" i="42"/>
  <c r="B28" i="42"/>
  <c r="B29" i="42"/>
  <c r="B30" i="42"/>
  <c r="B31" i="42"/>
  <c r="B32" i="42"/>
  <c r="B33" i="42"/>
  <c r="B34" i="42"/>
  <c r="B35" i="42"/>
  <c r="B36" i="42"/>
  <c r="B37" i="42"/>
  <c r="B38" i="42"/>
  <c r="B39" i="42"/>
  <c r="B40" i="42"/>
  <c r="B41" i="42"/>
  <c r="B42" i="42"/>
  <c r="B43" i="42"/>
  <c r="B44" i="42"/>
  <c r="B45" i="42"/>
  <c r="B46" i="42"/>
  <c r="B47" i="42"/>
  <c r="B48" i="42"/>
  <c r="B49" i="42"/>
  <c r="B50" i="42"/>
  <c r="B51" i="42"/>
  <c r="B52" i="42"/>
  <c r="B53" i="42"/>
  <c r="B54" i="42"/>
  <c r="B55" i="42"/>
  <c r="B56" i="42"/>
  <c r="A29" i="42"/>
  <c r="A30" i="42"/>
  <c r="A31" i="42"/>
  <c r="A32" i="42"/>
  <c r="A33" i="42"/>
  <c r="A34" i="42"/>
  <c r="A35" i="42"/>
  <c r="A36" i="42"/>
  <c r="A37" i="42"/>
  <c r="A38" i="42"/>
  <c r="A39" i="42"/>
  <c r="A40" i="42"/>
  <c r="A41" i="42"/>
  <c r="A42" i="42"/>
  <c r="A43" i="42"/>
  <c r="A44" i="42"/>
  <c r="A45" i="42"/>
  <c r="A46" i="42"/>
  <c r="A47" i="42"/>
  <c r="A48" i="42"/>
  <c r="A49" i="42"/>
  <c r="A50" i="42"/>
  <c r="A51" i="42"/>
  <c r="A52" i="42"/>
  <c r="A53" i="42"/>
  <c r="A54" i="42"/>
  <c r="A55" i="42"/>
  <c r="A56" i="42"/>
  <c r="A27" i="42"/>
  <c r="A28" i="42"/>
  <c r="F598" i="42"/>
  <c r="F599" i="42"/>
  <c r="F600" i="42"/>
  <c r="F601" i="42"/>
  <c r="F602" i="42"/>
  <c r="F603" i="42"/>
  <c r="F604" i="42"/>
  <c r="F605" i="42"/>
  <c r="G403" i="42"/>
  <c r="G404" i="42"/>
  <c r="G405" i="42"/>
  <c r="G406" i="42"/>
  <c r="G407" i="42"/>
  <c r="G408" i="42"/>
  <c r="G409" i="42"/>
  <c r="G410" i="42"/>
  <c r="G411" i="42"/>
  <c r="G412" i="42"/>
  <c r="G413" i="42"/>
  <c r="G414" i="42"/>
  <c r="G415" i="42"/>
  <c r="G416" i="42"/>
  <c r="G417" i="42"/>
  <c r="G418" i="42"/>
  <c r="G419" i="42"/>
  <c r="G420" i="42"/>
  <c r="G421" i="42"/>
  <c r="G422" i="42"/>
  <c r="G423" i="42"/>
  <c r="G424" i="42"/>
  <c r="G425" i="42"/>
  <c r="G426" i="42"/>
  <c r="G427" i="42"/>
  <c r="G428" i="42"/>
  <c r="G429" i="42"/>
  <c r="G430" i="42"/>
  <c r="G431" i="42"/>
  <c r="A403" i="42"/>
  <c r="A404" i="42"/>
  <c r="A405" i="42"/>
  <c r="A406" i="42"/>
  <c r="A407" i="42"/>
  <c r="A408" i="42"/>
  <c r="A409" i="42"/>
  <c r="A410" i="42"/>
  <c r="A411" i="42"/>
  <c r="A412" i="42"/>
  <c r="A413" i="42"/>
  <c r="A414" i="42"/>
  <c r="A415" i="42"/>
  <c r="A416" i="42"/>
  <c r="A417" i="42"/>
  <c r="A418" i="42"/>
  <c r="A419" i="42"/>
  <c r="A420" i="42"/>
  <c r="A421" i="42"/>
  <c r="A422" i="42"/>
  <c r="A423" i="42"/>
  <c r="A424" i="42"/>
  <c r="A425" i="42"/>
  <c r="A426" i="42"/>
  <c r="A427" i="42"/>
  <c r="A428" i="42"/>
  <c r="A429" i="42"/>
  <c r="A430" i="42"/>
  <c r="A431" i="42"/>
  <c r="G491" i="42"/>
  <c r="H491" i="42"/>
  <c r="I491" i="42"/>
  <c r="J491" i="42"/>
  <c r="K491" i="42"/>
  <c r="L491" i="42"/>
  <c r="M491" i="42"/>
  <c r="N491" i="42"/>
  <c r="G490" i="42"/>
  <c r="H490" i="42"/>
  <c r="I490" i="42"/>
  <c r="J490" i="42"/>
  <c r="K490" i="42"/>
  <c r="L490" i="42"/>
  <c r="M490" i="42"/>
  <c r="N490" i="42"/>
  <c r="G489" i="42"/>
  <c r="H489" i="42"/>
  <c r="I489" i="42"/>
  <c r="J489" i="42"/>
  <c r="K489" i="42"/>
  <c r="L489" i="42"/>
  <c r="M489" i="42"/>
  <c r="N489" i="42"/>
  <c r="F474" i="42"/>
  <c r="F475" i="42"/>
  <c r="F476" i="42"/>
  <c r="F477" i="42"/>
  <c r="F478" i="42"/>
  <c r="F479" i="42"/>
  <c r="F480" i="42"/>
  <c r="F481" i="42"/>
  <c r="F482" i="42"/>
  <c r="F483" i="42"/>
  <c r="F484" i="42"/>
  <c r="F485" i="42"/>
  <c r="F486" i="42"/>
  <c r="F487" i="42"/>
  <c r="F488" i="42"/>
  <c r="F489" i="42"/>
  <c r="F490" i="42"/>
  <c r="F491" i="42"/>
  <c r="F492" i="42"/>
  <c r="F493" i="42"/>
  <c r="F494" i="42"/>
  <c r="F495" i="42"/>
  <c r="F496" i="42"/>
  <c r="F497" i="42"/>
  <c r="F498" i="42"/>
  <c r="F499" i="42"/>
  <c r="F500" i="42"/>
  <c r="E474" i="42"/>
  <c r="E475" i="42"/>
  <c r="E476" i="42"/>
  <c r="E477" i="42"/>
  <c r="E478" i="42"/>
  <c r="E479" i="42"/>
  <c r="E480" i="42"/>
  <c r="E481" i="42"/>
  <c r="E482" i="42"/>
  <c r="E483" i="42"/>
  <c r="E484" i="42"/>
  <c r="E485" i="42"/>
  <c r="E486" i="42"/>
  <c r="E487" i="42"/>
  <c r="E488" i="42"/>
  <c r="E489" i="42"/>
  <c r="E490" i="42"/>
  <c r="E491" i="42"/>
  <c r="E492" i="42"/>
  <c r="E493" i="42"/>
  <c r="E494" i="42"/>
  <c r="E495" i="42"/>
  <c r="E496" i="42"/>
  <c r="E497" i="42"/>
  <c r="E498" i="42"/>
  <c r="E499" i="42"/>
  <c r="E500" i="42"/>
  <c r="D474" i="42"/>
  <c r="D475" i="42"/>
  <c r="D476" i="42"/>
  <c r="D477" i="42"/>
  <c r="D478" i="42"/>
  <c r="D479" i="42"/>
  <c r="D480" i="42"/>
  <c r="D481" i="42"/>
  <c r="D482" i="42"/>
  <c r="D483" i="42"/>
  <c r="D484" i="42"/>
  <c r="D485" i="42"/>
  <c r="D486" i="42"/>
  <c r="D487" i="42"/>
  <c r="D488" i="42"/>
  <c r="D489" i="42"/>
  <c r="D490" i="42"/>
  <c r="D491" i="42"/>
  <c r="D492" i="42"/>
  <c r="D493" i="42"/>
  <c r="D494" i="42"/>
  <c r="D495" i="42"/>
  <c r="D496" i="42"/>
  <c r="D497" i="42"/>
  <c r="D498" i="42"/>
  <c r="D499" i="42"/>
  <c r="D500" i="42"/>
  <c r="C474" i="42"/>
  <c r="C475" i="42"/>
  <c r="C476" i="42"/>
  <c r="C477" i="42"/>
  <c r="C478" i="42"/>
  <c r="C479" i="42"/>
  <c r="C480" i="42"/>
  <c r="C481" i="42"/>
  <c r="C482" i="42"/>
  <c r="C483" i="42"/>
  <c r="C484" i="42"/>
  <c r="C485" i="42"/>
  <c r="C486" i="42"/>
  <c r="C487" i="42"/>
  <c r="C488" i="42"/>
  <c r="C489" i="42"/>
  <c r="C490" i="42"/>
  <c r="C491" i="42"/>
  <c r="C492" i="42"/>
  <c r="C493" i="42"/>
  <c r="C494" i="42"/>
  <c r="C495" i="42"/>
  <c r="C496" i="42"/>
  <c r="C497" i="42"/>
  <c r="C498" i="42"/>
  <c r="C499" i="42"/>
  <c r="C500" i="42"/>
  <c r="B474" i="42"/>
  <c r="B475" i="42"/>
  <c r="B476" i="42"/>
  <c r="B477" i="42"/>
  <c r="B478" i="42"/>
  <c r="B479" i="42"/>
  <c r="B480" i="42"/>
  <c r="B481" i="42"/>
  <c r="B483" i="42"/>
  <c r="B484" i="42"/>
  <c r="B485" i="42"/>
  <c r="B486" i="42"/>
  <c r="B487" i="42"/>
  <c r="B488" i="42"/>
  <c r="B489" i="42"/>
  <c r="B490" i="42"/>
  <c r="B491" i="42"/>
  <c r="B492" i="42"/>
  <c r="B493" i="42"/>
  <c r="B494" i="42"/>
  <c r="B495" i="42"/>
  <c r="B496" i="42"/>
  <c r="B497" i="42"/>
  <c r="B498" i="42"/>
  <c r="B499" i="42"/>
  <c r="B500" i="42"/>
  <c r="A474" i="42"/>
  <c r="A475" i="42"/>
  <c r="A476" i="42"/>
  <c r="A477" i="42"/>
  <c r="A478" i="42"/>
  <c r="A479" i="42"/>
  <c r="A480" i="42"/>
  <c r="A481" i="42"/>
  <c r="A482" i="42"/>
  <c r="A483" i="42"/>
  <c r="A484" i="42"/>
  <c r="A485" i="42"/>
  <c r="A486" i="42"/>
  <c r="A487" i="42"/>
  <c r="A488" i="42"/>
  <c r="A489" i="42"/>
  <c r="A490" i="42"/>
  <c r="A491" i="42"/>
  <c r="A492" i="42"/>
  <c r="A493" i="42"/>
  <c r="A494" i="42"/>
  <c r="A495" i="42"/>
  <c r="A496" i="42"/>
  <c r="A497" i="42"/>
  <c r="A498" i="42"/>
  <c r="A499" i="42"/>
  <c r="A500" i="42"/>
  <c r="F403" i="42"/>
  <c r="F404" i="42"/>
  <c r="F405" i="42"/>
  <c r="F406" i="42"/>
  <c r="F407" i="42"/>
  <c r="F408" i="42"/>
  <c r="F409" i="42"/>
  <c r="F410" i="42"/>
  <c r="F411" i="42"/>
  <c r="F412" i="42"/>
  <c r="F413" i="42"/>
  <c r="F414" i="42"/>
  <c r="F415" i="42"/>
  <c r="F416" i="42"/>
  <c r="F417" i="42"/>
  <c r="F418" i="42"/>
  <c r="F419" i="42"/>
  <c r="F420" i="42"/>
  <c r="F421" i="42"/>
  <c r="F422" i="42"/>
  <c r="F423" i="42"/>
  <c r="F424" i="42"/>
  <c r="F425" i="42"/>
  <c r="F426" i="42"/>
  <c r="F427" i="42"/>
  <c r="F428" i="42"/>
  <c r="F429" i="42"/>
  <c r="F430" i="42"/>
  <c r="F431" i="42"/>
  <c r="E403" i="42"/>
  <c r="E404" i="42"/>
  <c r="E405" i="42"/>
  <c r="E406" i="42"/>
  <c r="E407" i="42"/>
  <c r="E408" i="42"/>
  <c r="E409" i="42"/>
  <c r="E410" i="42"/>
  <c r="E411" i="42"/>
  <c r="E412" i="42"/>
  <c r="E413" i="42"/>
  <c r="E414" i="42"/>
  <c r="E415" i="42"/>
  <c r="E416" i="42"/>
  <c r="E417" i="42"/>
  <c r="E418" i="42"/>
  <c r="E419" i="42"/>
  <c r="E420" i="42"/>
  <c r="E421" i="42"/>
  <c r="E422" i="42"/>
  <c r="E423" i="42"/>
  <c r="E424" i="42"/>
  <c r="E425" i="42"/>
  <c r="E426" i="42"/>
  <c r="E427" i="42"/>
  <c r="E428" i="42"/>
  <c r="E429" i="42"/>
  <c r="E430" i="42"/>
  <c r="E431" i="42"/>
  <c r="D403" i="42"/>
  <c r="D404" i="42"/>
  <c r="D405" i="42"/>
  <c r="D406" i="42"/>
  <c r="D407" i="42"/>
  <c r="D408" i="42"/>
  <c r="D409" i="42"/>
  <c r="D410" i="42"/>
  <c r="D411" i="42"/>
  <c r="D412" i="42"/>
  <c r="D413" i="42"/>
  <c r="D414" i="42"/>
  <c r="D415" i="42"/>
  <c r="D416" i="42"/>
  <c r="D417" i="42"/>
  <c r="D418" i="42"/>
  <c r="D419" i="42"/>
  <c r="D420" i="42"/>
  <c r="D421" i="42"/>
  <c r="D422" i="42"/>
  <c r="D423" i="42"/>
  <c r="D424" i="42"/>
  <c r="D425" i="42"/>
  <c r="D426" i="42"/>
  <c r="D427" i="42"/>
  <c r="D428" i="42"/>
  <c r="D429" i="42"/>
  <c r="D430" i="42"/>
  <c r="D431" i="42"/>
  <c r="C403" i="42"/>
  <c r="C404" i="42"/>
  <c r="C405" i="42"/>
  <c r="C406" i="42"/>
  <c r="C407" i="42"/>
  <c r="C408" i="42"/>
  <c r="C409" i="42"/>
  <c r="C410" i="42"/>
  <c r="C411" i="42"/>
  <c r="C412" i="42"/>
  <c r="C413" i="42"/>
  <c r="C414" i="42"/>
  <c r="C415" i="42"/>
  <c r="C416" i="42"/>
  <c r="C417" i="42"/>
  <c r="C418" i="42"/>
  <c r="C419" i="42"/>
  <c r="C420" i="42"/>
  <c r="C421" i="42"/>
  <c r="C422" i="42"/>
  <c r="C423" i="42"/>
  <c r="C424" i="42"/>
  <c r="C425" i="42"/>
  <c r="C426" i="42"/>
  <c r="C427" i="42"/>
  <c r="C428" i="42"/>
  <c r="C429" i="42"/>
  <c r="C430" i="42"/>
  <c r="C431" i="42"/>
  <c r="B403" i="42"/>
  <c r="B404" i="42"/>
  <c r="B405" i="42"/>
  <c r="B406" i="42"/>
  <c r="B407" i="42"/>
  <c r="B408" i="42"/>
  <c r="B409" i="42"/>
  <c r="B410" i="42"/>
  <c r="B411" i="42"/>
  <c r="B412" i="42"/>
  <c r="B413" i="42"/>
  <c r="B414" i="42"/>
  <c r="B415" i="42"/>
  <c r="B416" i="42"/>
  <c r="B417" i="42"/>
  <c r="B418" i="42"/>
  <c r="B419" i="42"/>
  <c r="B420" i="42"/>
  <c r="B421" i="42"/>
  <c r="B422" i="42"/>
  <c r="B423" i="42"/>
  <c r="B424" i="42"/>
  <c r="B425" i="42"/>
  <c r="B426" i="42"/>
  <c r="B427" i="42"/>
  <c r="B428" i="42"/>
  <c r="B429" i="42"/>
  <c r="B430" i="42"/>
  <c r="B431" i="42"/>
  <c r="F367" i="42"/>
  <c r="F368" i="42"/>
  <c r="F369" i="42"/>
  <c r="F370" i="42"/>
  <c r="F371" i="42"/>
  <c r="F372" i="42"/>
  <c r="F373" i="42"/>
  <c r="F374" i="42"/>
  <c r="F375" i="42"/>
  <c r="F376" i="42"/>
  <c r="F377" i="42"/>
  <c r="F378" i="42"/>
  <c r="F379" i="42"/>
  <c r="F383" i="42"/>
  <c r="F384" i="42"/>
  <c r="F385" i="42"/>
  <c r="F386" i="42"/>
  <c r="F387" i="42"/>
  <c r="F388" i="42"/>
  <c r="F389" i="42"/>
  <c r="F390" i="42"/>
  <c r="F391" i="42"/>
  <c r="F392" i="42"/>
  <c r="F393" i="42"/>
  <c r="F394" i="42"/>
  <c r="F395" i="42"/>
  <c r="F396" i="42"/>
  <c r="F397" i="42"/>
  <c r="E367" i="42"/>
  <c r="E368" i="42"/>
  <c r="E369" i="42"/>
  <c r="E370" i="42"/>
  <c r="E371" i="42"/>
  <c r="E372" i="42"/>
  <c r="E373" i="42"/>
  <c r="E374" i="42"/>
  <c r="E375" i="42"/>
  <c r="E376" i="42"/>
  <c r="E377" i="42"/>
  <c r="E378" i="42"/>
  <c r="E379" i="42"/>
  <c r="E383" i="42"/>
  <c r="E384" i="42"/>
  <c r="E385" i="42"/>
  <c r="E386" i="42"/>
  <c r="E387" i="42"/>
  <c r="E388" i="42"/>
  <c r="E389" i="42"/>
  <c r="E390" i="42"/>
  <c r="E391" i="42"/>
  <c r="E392" i="42"/>
  <c r="E393" i="42"/>
  <c r="E394" i="42"/>
  <c r="E395" i="42"/>
  <c r="E396" i="42"/>
  <c r="E397" i="42"/>
  <c r="D367" i="42"/>
  <c r="D368" i="42"/>
  <c r="D369" i="42"/>
  <c r="D370" i="42"/>
  <c r="D371" i="42"/>
  <c r="D372" i="42"/>
  <c r="D373" i="42"/>
  <c r="D374" i="42"/>
  <c r="D375" i="42"/>
  <c r="D376" i="42"/>
  <c r="D377" i="42"/>
  <c r="D378" i="42"/>
  <c r="D379" i="42"/>
  <c r="D383" i="42"/>
  <c r="D384" i="42"/>
  <c r="D385" i="42"/>
  <c r="D386" i="42"/>
  <c r="D387" i="42"/>
  <c r="D388" i="42"/>
  <c r="D389" i="42"/>
  <c r="D390" i="42"/>
  <c r="D391" i="42"/>
  <c r="D392" i="42"/>
  <c r="D393" i="42"/>
  <c r="D394" i="42"/>
  <c r="D395" i="42"/>
  <c r="D396" i="42"/>
  <c r="D397" i="42"/>
  <c r="C367" i="42"/>
  <c r="C368" i="42"/>
  <c r="C369" i="42"/>
  <c r="C370" i="42"/>
  <c r="C371" i="42"/>
  <c r="C372" i="42"/>
  <c r="C373" i="42"/>
  <c r="C374" i="42"/>
  <c r="C375" i="42"/>
  <c r="C376" i="42"/>
  <c r="C377" i="42"/>
  <c r="C378" i="42"/>
  <c r="C379" i="42"/>
  <c r="C383" i="42"/>
  <c r="C384" i="42"/>
  <c r="C385" i="42"/>
  <c r="C386" i="42"/>
  <c r="C387" i="42"/>
  <c r="C388" i="42"/>
  <c r="C389" i="42"/>
  <c r="C390" i="42"/>
  <c r="C391" i="42"/>
  <c r="C392" i="42"/>
  <c r="C393" i="42"/>
  <c r="C394" i="42"/>
  <c r="C395" i="42"/>
  <c r="C396" i="42"/>
  <c r="C397" i="42"/>
  <c r="B367" i="42"/>
  <c r="B368" i="42"/>
  <c r="B369" i="42"/>
  <c r="B370" i="42"/>
  <c r="B371" i="42"/>
  <c r="B373" i="42"/>
  <c r="B374" i="42"/>
  <c r="B375" i="42"/>
  <c r="B376" i="42"/>
  <c r="B377" i="42"/>
  <c r="B378" i="42"/>
  <c r="B379" i="42"/>
  <c r="B383" i="42"/>
  <c r="B384" i="42"/>
  <c r="B385" i="42"/>
  <c r="B386" i="42"/>
  <c r="B387" i="42"/>
  <c r="B388" i="42"/>
  <c r="B389" i="42"/>
  <c r="B390" i="42"/>
  <c r="B391" i="42"/>
  <c r="B392" i="42"/>
  <c r="B393" i="42"/>
  <c r="B394" i="42"/>
  <c r="B395" i="42"/>
  <c r="B396" i="42"/>
  <c r="A367" i="42"/>
  <c r="A368" i="42"/>
  <c r="A369" i="42"/>
  <c r="A370" i="42"/>
  <c r="A371" i="42"/>
  <c r="A372" i="42"/>
  <c r="A373" i="42"/>
  <c r="A374" i="42"/>
  <c r="A375" i="42"/>
  <c r="A376" i="42"/>
  <c r="A377" i="42"/>
  <c r="A378" i="42"/>
  <c r="A379" i="42"/>
  <c r="A383" i="42"/>
  <c r="A384" i="42"/>
  <c r="A385" i="42"/>
  <c r="A386" i="42"/>
  <c r="A387" i="42"/>
  <c r="A388" i="42"/>
  <c r="A389" i="42"/>
  <c r="A390" i="42"/>
  <c r="A391" i="42"/>
  <c r="A392" i="42"/>
  <c r="A393" i="42"/>
  <c r="A394" i="42"/>
  <c r="A395" i="42"/>
  <c r="A396" i="42"/>
  <c r="A397" i="42"/>
  <c r="H238" i="42"/>
  <c r="I238" i="42"/>
  <c r="J238" i="42"/>
  <c r="K238" i="42"/>
  <c r="L238" i="42"/>
  <c r="M238" i="42"/>
  <c r="N238" i="42"/>
  <c r="H237" i="42"/>
  <c r="I237" i="42"/>
  <c r="J237" i="42"/>
  <c r="K237" i="42"/>
  <c r="L237" i="42"/>
  <c r="M237" i="42"/>
  <c r="N237" i="42"/>
  <c r="E209" i="42"/>
  <c r="E210" i="42"/>
  <c r="E211" i="42"/>
  <c r="E212" i="42"/>
  <c r="E213" i="42"/>
  <c r="E214" i="42"/>
  <c r="E215" i="42"/>
  <c r="E216" i="42"/>
  <c r="E217" i="42"/>
  <c r="E218" i="42"/>
  <c r="E219" i="42"/>
  <c r="E220" i="42"/>
  <c r="E221" i="42"/>
  <c r="E222" i="42"/>
  <c r="E223" i="42"/>
  <c r="E224" i="42"/>
  <c r="E225" i="42"/>
  <c r="E226" i="42"/>
  <c r="E227" i="42"/>
  <c r="E228" i="42"/>
  <c r="E229" i="42"/>
  <c r="E230" i="42"/>
  <c r="E231" i="42"/>
  <c r="E232" i="42"/>
  <c r="E233" i="42"/>
  <c r="E234" i="42"/>
  <c r="E235" i="42"/>
  <c r="E236" i="42"/>
  <c r="E237" i="42"/>
  <c r="E238" i="42"/>
  <c r="D209" i="42"/>
  <c r="D210" i="42"/>
  <c r="D211" i="42"/>
  <c r="D212" i="42"/>
  <c r="D213" i="42"/>
  <c r="D214" i="42"/>
  <c r="D215" i="42"/>
  <c r="D216" i="42"/>
  <c r="D217" i="42"/>
  <c r="D218" i="42"/>
  <c r="D219" i="42"/>
  <c r="D220" i="42"/>
  <c r="D221" i="42"/>
  <c r="D222" i="42"/>
  <c r="D223" i="42"/>
  <c r="D224" i="42"/>
  <c r="D225" i="42"/>
  <c r="D226" i="42"/>
  <c r="D227" i="42"/>
  <c r="D228" i="42"/>
  <c r="D229" i="42"/>
  <c r="D230" i="42"/>
  <c r="D231" i="42"/>
  <c r="D232" i="42"/>
  <c r="D233" i="42"/>
  <c r="D234" i="42"/>
  <c r="D235" i="42"/>
  <c r="D236" i="42"/>
  <c r="D237" i="42"/>
  <c r="D238" i="42"/>
  <c r="C209" i="42"/>
  <c r="C210" i="42"/>
  <c r="C211" i="42"/>
  <c r="C212" i="42"/>
  <c r="C213" i="42"/>
  <c r="C214" i="42"/>
  <c r="C215" i="42"/>
  <c r="C216" i="42"/>
  <c r="C217" i="42"/>
  <c r="C218" i="42"/>
  <c r="C219" i="42"/>
  <c r="C220" i="42"/>
  <c r="C221" i="42"/>
  <c r="C222" i="42"/>
  <c r="C223" i="42"/>
  <c r="C224" i="42"/>
  <c r="C225" i="42"/>
  <c r="C226" i="42"/>
  <c r="C227" i="42"/>
  <c r="C228" i="42"/>
  <c r="C229" i="42"/>
  <c r="C230" i="42"/>
  <c r="C231" i="42"/>
  <c r="C232" i="42"/>
  <c r="C233" i="42"/>
  <c r="C234" i="42"/>
  <c r="C235" i="42"/>
  <c r="C236" i="42"/>
  <c r="C237" i="42"/>
  <c r="C238" i="42"/>
  <c r="A213" i="42"/>
  <c r="A214" i="42"/>
  <c r="A215" i="42"/>
  <c r="A216" i="42"/>
  <c r="A217" i="42"/>
  <c r="A218" i="42"/>
  <c r="A219" i="42"/>
  <c r="A220" i="42"/>
  <c r="A221" i="42"/>
  <c r="A222" i="42"/>
  <c r="A223" i="42"/>
  <c r="A224" i="42"/>
  <c r="A225" i="42"/>
  <c r="A226" i="42"/>
  <c r="A227" i="42"/>
  <c r="A228" i="42"/>
  <c r="A229" i="42"/>
  <c r="A230" i="42"/>
  <c r="A231" i="42"/>
  <c r="A232" i="42"/>
  <c r="A233" i="42"/>
  <c r="A234" i="42"/>
  <c r="A235" i="42"/>
  <c r="A236" i="42"/>
  <c r="A237" i="42"/>
  <c r="A238" i="42"/>
  <c r="A212" i="42"/>
  <c r="D167" i="42"/>
  <c r="E167" i="42"/>
  <c r="F167" i="42"/>
  <c r="G167" i="42"/>
  <c r="H167" i="42"/>
  <c r="I167" i="42"/>
  <c r="J167" i="42"/>
  <c r="K167" i="42"/>
  <c r="L167" i="42"/>
  <c r="M167" i="42"/>
  <c r="N167" i="42"/>
  <c r="C167" i="42"/>
  <c r="B167" i="42"/>
  <c r="A167" i="42"/>
  <c r="D123" i="42"/>
  <c r="E123" i="42"/>
  <c r="F123" i="42"/>
  <c r="G123" i="42"/>
  <c r="H123" i="42"/>
  <c r="I123" i="42"/>
  <c r="J123" i="42"/>
  <c r="K123" i="42"/>
  <c r="L123" i="42"/>
  <c r="M123" i="42"/>
  <c r="N123" i="42"/>
  <c r="C123" i="42"/>
  <c r="B123" i="42"/>
  <c r="A123" i="42"/>
  <c r="G71" i="42"/>
  <c r="H71" i="42"/>
  <c r="I71" i="42"/>
  <c r="J71" i="42"/>
  <c r="K71" i="42"/>
  <c r="L71" i="42"/>
  <c r="M71" i="42"/>
  <c r="N71" i="42"/>
  <c r="F70" i="42"/>
  <c r="F71" i="42"/>
  <c r="E70" i="42"/>
  <c r="E71" i="42"/>
  <c r="D70" i="42"/>
  <c r="D71" i="42"/>
  <c r="C70" i="42"/>
  <c r="C71" i="42"/>
  <c r="B71" i="42"/>
  <c r="A71" i="42"/>
  <c r="A70" i="42"/>
  <c r="D69" i="42"/>
  <c r="E69" i="42"/>
  <c r="F69" i="42"/>
  <c r="G69" i="42"/>
  <c r="H69" i="42"/>
  <c r="I69" i="42"/>
  <c r="J69" i="42"/>
  <c r="K69" i="42"/>
  <c r="L69" i="42"/>
  <c r="M69" i="42"/>
  <c r="N69" i="42"/>
  <c r="C69" i="42"/>
  <c r="B69" i="42"/>
  <c r="A69" i="42"/>
  <c r="D46" i="41"/>
  <c r="O382" i="42" l="1"/>
  <c r="Q25" i="4"/>
  <c r="Q382" i="42" s="1"/>
  <c r="O381" i="42"/>
  <c r="Q24" i="4"/>
  <c r="Q381" i="42" s="1"/>
  <c r="O380" i="42"/>
  <c r="Q23" i="4"/>
  <c r="Q380" i="42" s="1"/>
  <c r="Q23" i="2"/>
  <c r="Q142" i="42" s="1"/>
  <c r="P142" i="42"/>
  <c r="Q22" i="2"/>
  <c r="Q141" i="42" s="1"/>
  <c r="P141" i="42"/>
  <c r="Q21" i="2"/>
  <c r="Q140" i="42" s="1"/>
  <c r="P140" i="42"/>
  <c r="P23" i="46"/>
  <c r="Q23" i="46" s="1"/>
  <c r="P24" i="46"/>
  <c r="Q24" i="46" s="1"/>
  <c r="P25" i="46"/>
  <c r="Q25" i="46" s="1"/>
  <c r="G398" i="42"/>
  <c r="H41" i="4"/>
  <c r="H398" i="42" s="1"/>
  <c r="I41" i="4"/>
  <c r="I398" i="42" s="1"/>
  <c r="J41" i="4"/>
  <c r="J398" i="42" s="1"/>
  <c r="K41" i="4"/>
  <c r="K398" i="42" s="1"/>
  <c r="L41" i="4"/>
  <c r="L398" i="42" s="1"/>
  <c r="M41" i="4"/>
  <c r="M398" i="42" s="1"/>
  <c r="N41" i="4"/>
  <c r="N398" i="42" s="1"/>
  <c r="F41" i="4"/>
  <c r="F398" i="42" s="1"/>
  <c r="E41" i="4"/>
  <c r="E398" i="42" s="1"/>
  <c r="D41" i="4"/>
  <c r="D398" i="42" s="1"/>
  <c r="C41" i="4"/>
  <c r="C398" i="42" s="1"/>
  <c r="G39" i="5"/>
  <c r="H39" i="5"/>
  <c r="I39" i="5"/>
  <c r="J39" i="5"/>
  <c r="K39" i="5"/>
  <c r="L39" i="5"/>
  <c r="M39" i="5"/>
  <c r="N39" i="5"/>
  <c r="F39" i="5"/>
  <c r="E39" i="5"/>
  <c r="D39" i="5"/>
  <c r="C39" i="5"/>
  <c r="B39" i="5"/>
  <c r="G40" i="44"/>
  <c r="H40" i="44"/>
  <c r="I40" i="44"/>
  <c r="J40" i="44"/>
  <c r="K40" i="44"/>
  <c r="L40" i="44"/>
  <c r="M40" i="44"/>
  <c r="N40" i="44"/>
  <c r="F40" i="44"/>
  <c r="E40" i="44"/>
  <c r="D40" i="44"/>
  <c r="C40" i="44"/>
  <c r="B40" i="44"/>
  <c r="P39" i="7"/>
  <c r="P123" i="42" s="1"/>
  <c r="O39" i="7"/>
  <c r="O123" i="42" s="1"/>
  <c r="G40" i="7"/>
  <c r="H40" i="7"/>
  <c r="I40" i="7"/>
  <c r="J40" i="7"/>
  <c r="K40" i="7"/>
  <c r="L40" i="7"/>
  <c r="M40" i="7"/>
  <c r="N40" i="7"/>
  <c r="F40" i="7"/>
  <c r="E40" i="7"/>
  <c r="D40" i="7"/>
  <c r="C40" i="7"/>
  <c r="B40" i="7"/>
  <c r="P17" i="19"/>
  <c r="P69" i="42" s="1"/>
  <c r="P18" i="19"/>
  <c r="P70" i="42" s="1"/>
  <c r="O17" i="19"/>
  <c r="O69" i="42" s="1"/>
  <c r="O18" i="19"/>
  <c r="B40" i="4"/>
  <c r="B397" i="42" s="1"/>
  <c r="B15" i="4"/>
  <c r="B38" i="2"/>
  <c r="B20" i="2"/>
  <c r="B18" i="2"/>
  <c r="B39" i="7"/>
  <c r="P23" i="8"/>
  <c r="P215" i="42" s="1"/>
  <c r="P24" i="8"/>
  <c r="P216" i="42" s="1"/>
  <c r="O23" i="8"/>
  <c r="O215" i="42" s="1"/>
  <c r="O24" i="8"/>
  <c r="O216" i="42" s="1"/>
  <c r="B45" i="8"/>
  <c r="B25" i="8"/>
  <c r="B16" i="8"/>
  <c r="B15" i="8"/>
  <c r="B21" i="3"/>
  <c r="B19" i="3"/>
  <c r="B17" i="3"/>
  <c r="B16" i="3"/>
  <c r="B18" i="6"/>
  <c r="B340" i="42" s="1"/>
  <c r="B18" i="46"/>
  <c r="B482" i="42" s="1"/>
  <c r="B18" i="9"/>
  <c r="Q18" i="19" l="1"/>
  <c r="Q70" i="42" s="1"/>
  <c r="O70" i="42"/>
  <c r="B372" i="42"/>
  <c r="B41" i="4"/>
  <c r="Q39" i="7"/>
  <c r="Q123" i="42" s="1"/>
  <c r="Q17" i="19"/>
  <c r="Q69" i="42" s="1"/>
  <c r="Q23" i="8"/>
  <c r="Q215" i="42" s="1"/>
  <c r="Q24" i="8"/>
  <c r="Q216" i="42" s="1"/>
  <c r="D34" i="9"/>
  <c r="O14" i="3"/>
  <c r="P14" i="3"/>
  <c r="P167" i="42" s="1"/>
  <c r="Q14" i="3" l="1"/>
  <c r="Q167" i="42" s="1"/>
  <c r="O167" i="42"/>
  <c r="D169" i="42"/>
  <c r="E169" i="42"/>
  <c r="F169" i="42"/>
  <c r="G169" i="42"/>
  <c r="H169" i="42"/>
  <c r="I169" i="42"/>
  <c r="J169" i="42"/>
  <c r="K169" i="42"/>
  <c r="L169" i="42"/>
  <c r="M169" i="42"/>
  <c r="N169" i="42"/>
  <c r="D168" i="42"/>
  <c r="E168" i="42"/>
  <c r="F168" i="42"/>
  <c r="G168" i="42"/>
  <c r="H168" i="42"/>
  <c r="I168" i="42"/>
  <c r="J168" i="42"/>
  <c r="K168" i="42"/>
  <c r="L168" i="42"/>
  <c r="M168" i="42"/>
  <c r="N168" i="42"/>
  <c r="C168" i="42"/>
  <c r="C169" i="42"/>
  <c r="B168" i="42"/>
  <c r="B169" i="42"/>
  <c r="A168" i="42"/>
  <c r="A169" i="42"/>
  <c r="P15" i="3"/>
  <c r="P168" i="42" s="1"/>
  <c r="P16" i="3"/>
  <c r="P169" i="42" s="1"/>
  <c r="O15" i="3"/>
  <c r="O168" i="42" s="1"/>
  <c r="O16" i="3"/>
  <c r="O169" i="42" s="1"/>
  <c r="P17" i="7"/>
  <c r="P101" i="42" s="1"/>
  <c r="P18" i="7"/>
  <c r="P102" i="42" s="1"/>
  <c r="O17" i="7"/>
  <c r="O101" i="42" s="1"/>
  <c r="O18" i="7"/>
  <c r="O102" i="42" s="1"/>
  <c r="D102" i="42"/>
  <c r="E102" i="42"/>
  <c r="F102" i="42"/>
  <c r="G102" i="42"/>
  <c r="H102" i="42"/>
  <c r="I102" i="42"/>
  <c r="J102" i="42"/>
  <c r="K102" i="42"/>
  <c r="L102" i="42"/>
  <c r="M102" i="42"/>
  <c r="N102" i="42"/>
  <c r="D101" i="42"/>
  <c r="E101" i="42"/>
  <c r="F101" i="42"/>
  <c r="G101" i="42"/>
  <c r="H101" i="42"/>
  <c r="I101" i="42"/>
  <c r="J101" i="42"/>
  <c r="K101" i="42"/>
  <c r="L101" i="42"/>
  <c r="M101" i="42"/>
  <c r="N101" i="42"/>
  <c r="C101" i="42"/>
  <c r="C102" i="42"/>
  <c r="B101" i="42"/>
  <c r="B102" i="42"/>
  <c r="A101" i="42"/>
  <c r="A102" i="42"/>
  <c r="O14" i="52"/>
  <c r="P25" i="44"/>
  <c r="P42" i="42" s="1"/>
  <c r="O25" i="44"/>
  <c r="O42" i="42" s="1"/>
  <c r="P16" i="44"/>
  <c r="P33" i="42" s="1"/>
  <c r="P17" i="44"/>
  <c r="P34" i="42" s="1"/>
  <c r="O16" i="44"/>
  <c r="O17" i="44"/>
  <c r="O34" i="42" s="1"/>
  <c r="P39" i="44"/>
  <c r="P56" i="42" s="1"/>
  <c r="O39" i="44"/>
  <c r="P38" i="44"/>
  <c r="P55" i="42" s="1"/>
  <c r="O38" i="44"/>
  <c r="O55" i="42" s="1"/>
  <c r="P37" i="44"/>
  <c r="P54" i="42" s="1"/>
  <c r="O37" i="44"/>
  <c r="O54" i="42" s="1"/>
  <c r="D457" i="42"/>
  <c r="D458" i="42"/>
  <c r="D459" i="42"/>
  <c r="D460" i="42"/>
  <c r="D461" i="42"/>
  <c r="D462" i="42"/>
  <c r="D463" i="42"/>
  <c r="D464" i="42"/>
  <c r="D465" i="42"/>
  <c r="D466" i="42"/>
  <c r="D467" i="42"/>
  <c r="D468" i="42"/>
  <c r="D445" i="42"/>
  <c r="D446" i="42"/>
  <c r="D447" i="42"/>
  <c r="D448" i="42"/>
  <c r="D449" i="42"/>
  <c r="D450" i="42"/>
  <c r="D451" i="42"/>
  <c r="D452" i="42"/>
  <c r="D453" i="42"/>
  <c r="D454" i="42"/>
  <c r="D455" i="42"/>
  <c r="D456" i="42"/>
  <c r="D444" i="42"/>
  <c r="O11" i="9"/>
  <c r="O21" i="9"/>
  <c r="D600" i="42"/>
  <c r="E600" i="42"/>
  <c r="G600" i="42"/>
  <c r="H600" i="42"/>
  <c r="I600" i="42"/>
  <c r="J600" i="42"/>
  <c r="K600" i="42"/>
  <c r="L600" i="42"/>
  <c r="M600" i="42"/>
  <c r="N600" i="42"/>
  <c r="C600" i="42"/>
  <c r="B600" i="42"/>
  <c r="A600" i="42"/>
  <c r="P12" i="39"/>
  <c r="P600" i="42" s="1"/>
  <c r="O12" i="39"/>
  <c r="P14" i="6"/>
  <c r="P336" i="42" s="1"/>
  <c r="P15" i="6"/>
  <c r="P337" i="42" s="1"/>
  <c r="P10" i="6"/>
  <c r="P332" i="42" s="1"/>
  <c r="O14" i="6"/>
  <c r="O336" i="42" s="1"/>
  <c r="O15" i="6"/>
  <c r="O337" i="42" s="1"/>
  <c r="O10" i="6"/>
  <c r="O332" i="42" s="1"/>
  <c r="B280" i="42"/>
  <c r="B281" i="42"/>
  <c r="B282" i="42"/>
  <c r="A280" i="42"/>
  <c r="A281" i="42"/>
  <c r="A282" i="42"/>
  <c r="G282" i="42"/>
  <c r="H282" i="42"/>
  <c r="I282" i="42"/>
  <c r="J282" i="42"/>
  <c r="K282" i="42"/>
  <c r="L282" i="42"/>
  <c r="M282" i="42"/>
  <c r="N282" i="42"/>
  <c r="G281" i="42"/>
  <c r="H281" i="42"/>
  <c r="I281" i="42"/>
  <c r="J281" i="42"/>
  <c r="K281" i="42"/>
  <c r="L281" i="42"/>
  <c r="M281" i="42"/>
  <c r="N281" i="42"/>
  <c r="G280" i="42"/>
  <c r="H280" i="42"/>
  <c r="I280" i="42"/>
  <c r="J280" i="42"/>
  <c r="K280" i="42"/>
  <c r="L280" i="42"/>
  <c r="M280" i="42"/>
  <c r="N280" i="42"/>
  <c r="F280" i="42"/>
  <c r="F281" i="42"/>
  <c r="F282" i="42"/>
  <c r="E280" i="42"/>
  <c r="E281" i="42"/>
  <c r="E282" i="42"/>
  <c r="D280" i="42"/>
  <c r="D281" i="42"/>
  <c r="D282" i="42"/>
  <c r="C280" i="42"/>
  <c r="C281" i="42"/>
  <c r="C282" i="42"/>
  <c r="P46" i="25"/>
  <c r="P280" i="42" s="1"/>
  <c r="P47" i="25"/>
  <c r="P281" i="42" s="1"/>
  <c r="P48" i="25"/>
  <c r="P282" i="42" s="1"/>
  <c r="O46" i="25"/>
  <c r="O47" i="25"/>
  <c r="O48" i="25"/>
  <c r="D52" i="25"/>
  <c r="E52" i="25"/>
  <c r="F52" i="25"/>
  <c r="G52" i="25"/>
  <c r="H52" i="25"/>
  <c r="I52" i="25"/>
  <c r="J52" i="25"/>
  <c r="K52" i="25"/>
  <c r="L52" i="25"/>
  <c r="M52" i="25"/>
  <c r="N52" i="25"/>
  <c r="B52" i="25"/>
  <c r="C52" i="25"/>
  <c r="C445" i="42"/>
  <c r="C446" i="42"/>
  <c r="C447" i="42"/>
  <c r="D253" i="42"/>
  <c r="E253" i="42"/>
  <c r="F253" i="42"/>
  <c r="G253" i="42"/>
  <c r="H253" i="42"/>
  <c r="I253" i="42"/>
  <c r="J253" i="42"/>
  <c r="K253" i="42"/>
  <c r="L253" i="42"/>
  <c r="M253" i="42"/>
  <c r="N253" i="42"/>
  <c r="D252" i="42"/>
  <c r="E252" i="42"/>
  <c r="F252" i="42"/>
  <c r="G252" i="42"/>
  <c r="H252" i="42"/>
  <c r="I252" i="42"/>
  <c r="J252" i="42"/>
  <c r="K252" i="42"/>
  <c r="L252" i="42"/>
  <c r="M252" i="42"/>
  <c r="N252" i="42"/>
  <c r="D251" i="42"/>
  <c r="E251" i="42"/>
  <c r="F251" i="42"/>
  <c r="G251" i="42"/>
  <c r="H251" i="42"/>
  <c r="I251" i="42"/>
  <c r="J251" i="42"/>
  <c r="K251" i="42"/>
  <c r="L251" i="42"/>
  <c r="M251" i="42"/>
  <c r="N251" i="42"/>
  <c r="C251" i="42"/>
  <c r="C252" i="42"/>
  <c r="C253" i="42"/>
  <c r="B251" i="42"/>
  <c r="B252" i="42"/>
  <c r="B253" i="42"/>
  <c r="A251" i="42"/>
  <c r="A252" i="42"/>
  <c r="A253" i="42"/>
  <c r="P39" i="4"/>
  <c r="P396" i="42" s="1"/>
  <c r="P38" i="4"/>
  <c r="P395" i="42" s="1"/>
  <c r="P17" i="25"/>
  <c r="P251" i="42" s="1"/>
  <c r="P18" i="25"/>
  <c r="P252" i="42" s="1"/>
  <c r="P19" i="25"/>
  <c r="P253" i="42" s="1"/>
  <c r="O33" i="6"/>
  <c r="O355" i="42" s="1"/>
  <c r="P18" i="6"/>
  <c r="P340" i="42" s="1"/>
  <c r="P19" i="6"/>
  <c r="P341" i="42" s="1"/>
  <c r="P20" i="6"/>
  <c r="P342" i="42" s="1"/>
  <c r="O27" i="39"/>
  <c r="P11" i="39"/>
  <c r="P599" i="42" s="1"/>
  <c r="O11" i="39"/>
  <c r="Q11" i="39" s="1"/>
  <c r="Q599" i="42" s="1"/>
  <c r="D599" i="42"/>
  <c r="E599" i="42"/>
  <c r="G599" i="42"/>
  <c r="H599" i="42"/>
  <c r="I599" i="42"/>
  <c r="J599" i="42"/>
  <c r="K599" i="42"/>
  <c r="L599" i="42"/>
  <c r="M599" i="42"/>
  <c r="N599" i="42"/>
  <c r="C599" i="42"/>
  <c r="B599" i="42"/>
  <c r="A599" i="42"/>
  <c r="O614" i="42"/>
  <c r="D614" i="42"/>
  <c r="E614" i="42"/>
  <c r="F614" i="42"/>
  <c r="G614" i="42"/>
  <c r="H614" i="42"/>
  <c r="I614" i="42"/>
  <c r="J614" i="42"/>
  <c r="K614" i="42"/>
  <c r="L614" i="42"/>
  <c r="M614" i="42"/>
  <c r="N614" i="42"/>
  <c r="C614" i="42"/>
  <c r="D613" i="42"/>
  <c r="B614" i="42"/>
  <c r="B613" i="42"/>
  <c r="A614" i="42"/>
  <c r="M670" i="42"/>
  <c r="N670" i="42"/>
  <c r="B670" i="42"/>
  <c r="D669" i="42"/>
  <c r="E669" i="42"/>
  <c r="F669" i="42"/>
  <c r="G669" i="42"/>
  <c r="H669" i="42"/>
  <c r="I669" i="42"/>
  <c r="J669" i="42"/>
  <c r="K669" i="42"/>
  <c r="L669" i="42"/>
  <c r="M669" i="42"/>
  <c r="N669" i="42"/>
  <c r="C669" i="42"/>
  <c r="B669" i="42"/>
  <c r="A669" i="42"/>
  <c r="B16" i="52"/>
  <c r="D16" i="52"/>
  <c r="D670" i="42" s="1"/>
  <c r="E16" i="52"/>
  <c r="E670" i="42" s="1"/>
  <c r="F16" i="52"/>
  <c r="F670" i="42" s="1"/>
  <c r="G16" i="52"/>
  <c r="G670" i="42" s="1"/>
  <c r="H16" i="52"/>
  <c r="H670" i="42" s="1"/>
  <c r="I16" i="52"/>
  <c r="I670" i="42" s="1"/>
  <c r="J16" i="52"/>
  <c r="J670" i="42" s="1"/>
  <c r="K16" i="52"/>
  <c r="K670" i="42" s="1"/>
  <c r="L16" i="52"/>
  <c r="L670" i="42" s="1"/>
  <c r="M16" i="52"/>
  <c r="N16" i="52"/>
  <c r="C16" i="52"/>
  <c r="C670" i="42" s="1"/>
  <c r="O38" i="4"/>
  <c r="O395" i="42" s="1"/>
  <c r="O39" i="4"/>
  <c r="O396" i="42" s="1"/>
  <c r="B398" i="42"/>
  <c r="C34" i="9"/>
  <c r="D37" i="46"/>
  <c r="D501" i="42" s="1"/>
  <c r="E37" i="46"/>
  <c r="E501" i="42" s="1"/>
  <c r="F37" i="46"/>
  <c r="F501" i="42" s="1"/>
  <c r="G37" i="46"/>
  <c r="G501" i="42" s="1"/>
  <c r="H37" i="46"/>
  <c r="H501" i="42" s="1"/>
  <c r="I37" i="46"/>
  <c r="I501" i="42" s="1"/>
  <c r="J37" i="46"/>
  <c r="J501" i="42" s="1"/>
  <c r="K37" i="46"/>
  <c r="K501" i="42" s="1"/>
  <c r="L37" i="46"/>
  <c r="L501" i="42" s="1"/>
  <c r="M37" i="46"/>
  <c r="M501" i="42" s="1"/>
  <c r="N37" i="46"/>
  <c r="N501" i="42" s="1"/>
  <c r="C37" i="46"/>
  <c r="C501" i="42" s="1"/>
  <c r="B37" i="46"/>
  <c r="B34" i="9"/>
  <c r="P29" i="4"/>
  <c r="P386" i="42" s="1"/>
  <c r="O29" i="4"/>
  <c r="O386" i="42" s="1"/>
  <c r="P26" i="4"/>
  <c r="P383" i="42" s="1"/>
  <c r="O26" i="4"/>
  <c r="O19" i="25"/>
  <c r="O18" i="25"/>
  <c r="O17" i="25"/>
  <c r="O20" i="6"/>
  <c r="O342" i="42" s="1"/>
  <c r="O19" i="6"/>
  <c r="O341" i="42" s="1"/>
  <c r="O18" i="6"/>
  <c r="O340" i="42" s="1"/>
  <c r="D267" i="42"/>
  <c r="D268" i="42"/>
  <c r="C267" i="42"/>
  <c r="C268" i="42"/>
  <c r="D254" i="42"/>
  <c r="D255" i="42"/>
  <c r="D256" i="42"/>
  <c r="D257" i="42"/>
  <c r="D258" i="42"/>
  <c r="C254" i="42"/>
  <c r="C255" i="42"/>
  <c r="C256" i="42"/>
  <c r="C257" i="42"/>
  <c r="C258" i="42"/>
  <c r="O10" i="51"/>
  <c r="O634" i="42" s="1"/>
  <c r="O12" i="51"/>
  <c r="O636" i="42" s="1"/>
  <c r="O13" i="51"/>
  <c r="O637" i="42" s="1"/>
  <c r="O14" i="51"/>
  <c r="O638" i="42" s="1"/>
  <c r="O11" i="51"/>
  <c r="O635" i="42" s="1"/>
  <c r="O18" i="51"/>
  <c r="O642" i="42" s="1"/>
  <c r="O19" i="51"/>
  <c r="O643" i="42" s="1"/>
  <c r="O20" i="51"/>
  <c r="O644" i="42" s="1"/>
  <c r="O21" i="51"/>
  <c r="O645" i="42" s="1"/>
  <c r="O22" i="51"/>
  <c r="O646" i="42" s="1"/>
  <c r="O16" i="51"/>
  <c r="O640" i="42" s="1"/>
  <c r="O17" i="51"/>
  <c r="O641" i="42" s="1"/>
  <c r="O15" i="51"/>
  <c r="O639" i="42" s="1"/>
  <c r="O23" i="51"/>
  <c r="O647" i="42" s="1"/>
  <c r="O24" i="51"/>
  <c r="O648" i="42" s="1"/>
  <c r="O25" i="51"/>
  <c r="O649" i="42" s="1"/>
  <c r="O26" i="51"/>
  <c r="O650" i="42" s="1"/>
  <c r="O24" i="39"/>
  <c r="O25" i="39"/>
  <c r="O26" i="39"/>
  <c r="P26" i="39" s="1"/>
  <c r="O28" i="39"/>
  <c r="O29" i="39"/>
  <c r="O30" i="39"/>
  <c r="O31" i="39"/>
  <c r="O32" i="39"/>
  <c r="O33" i="39"/>
  <c r="O34" i="39"/>
  <c r="O35" i="39"/>
  <c r="O36" i="39"/>
  <c r="O37" i="39"/>
  <c r="O38" i="39"/>
  <c r="O39" i="39"/>
  <c r="O40" i="39"/>
  <c r="O41" i="39"/>
  <c r="O10" i="39"/>
  <c r="O13" i="39"/>
  <c r="O14" i="39"/>
  <c r="O15" i="39"/>
  <c r="O16" i="39"/>
  <c r="O17" i="39"/>
  <c r="O10" i="53"/>
  <c r="O11" i="53"/>
  <c r="O12" i="53"/>
  <c r="O10" i="50"/>
  <c r="O11" i="50"/>
  <c r="O12" i="50"/>
  <c r="O13" i="50"/>
  <c r="O14" i="50"/>
  <c r="O15" i="50"/>
  <c r="O16" i="50"/>
  <c r="O17" i="50"/>
  <c r="O18" i="50"/>
  <c r="O19" i="50"/>
  <c r="O10" i="19"/>
  <c r="O62" i="42" s="1"/>
  <c r="O11" i="19"/>
  <c r="O63" i="42" s="1"/>
  <c r="O12" i="19"/>
  <c r="O64" i="42" s="1"/>
  <c r="O13" i="19"/>
  <c r="O65" i="42" s="1"/>
  <c r="O14" i="19"/>
  <c r="O66" i="42" s="1"/>
  <c r="O15" i="19"/>
  <c r="O67" i="42" s="1"/>
  <c r="O16" i="19"/>
  <c r="O68" i="42" s="1"/>
  <c r="O19" i="19"/>
  <c r="O71" i="42" s="1"/>
  <c r="O23" i="19"/>
  <c r="O75" i="42" s="1"/>
  <c r="O24" i="19"/>
  <c r="O76" i="42" s="1"/>
  <c r="O25" i="19"/>
  <c r="O77" i="42" s="1"/>
  <c r="O78" i="42"/>
  <c r="O27" i="19"/>
  <c r="O79" i="42" s="1"/>
  <c r="O28" i="19"/>
  <c r="O80" i="42" s="1"/>
  <c r="O29" i="19"/>
  <c r="O81" i="42" s="1"/>
  <c r="O30" i="19"/>
  <c r="O82" i="42" s="1"/>
  <c r="O31" i="19"/>
  <c r="O83" i="42" s="1"/>
  <c r="O32" i="19"/>
  <c r="O84" i="42" s="1"/>
  <c r="O33" i="19"/>
  <c r="O85" i="42" s="1"/>
  <c r="O34" i="19"/>
  <c r="O86" i="42" s="1"/>
  <c r="O35" i="19"/>
  <c r="O87" i="42" s="1"/>
  <c r="O36" i="19"/>
  <c r="O88" i="42" s="1"/>
  <c r="O27" i="4"/>
  <c r="O384" i="42" s="1"/>
  <c r="O10" i="4"/>
  <c r="O367" i="42" s="1"/>
  <c r="O11" i="4"/>
  <c r="O368" i="42" s="1"/>
  <c r="O12" i="4"/>
  <c r="O369" i="42" s="1"/>
  <c r="O13" i="4"/>
  <c r="O370" i="42" s="1"/>
  <c r="O14" i="4"/>
  <c r="O371" i="42" s="1"/>
  <c r="O15" i="4"/>
  <c r="O372" i="42" s="1"/>
  <c r="O40" i="4"/>
  <c r="O397" i="42" s="1"/>
  <c r="O16" i="4"/>
  <c r="O373" i="42" s="1"/>
  <c r="O17" i="4"/>
  <c r="O374" i="42" s="1"/>
  <c r="O18" i="4"/>
  <c r="O375" i="42" s="1"/>
  <c r="O19" i="4"/>
  <c r="O376" i="42" s="1"/>
  <c r="O20" i="4"/>
  <c r="O377" i="42" s="1"/>
  <c r="O21" i="4"/>
  <c r="O378" i="42" s="1"/>
  <c r="O22" i="4"/>
  <c r="O379" i="42" s="1"/>
  <c r="O28" i="4"/>
  <c r="O385" i="42" s="1"/>
  <c r="O30" i="4"/>
  <c r="O387" i="42" s="1"/>
  <c r="O31" i="4"/>
  <c r="O388" i="42" s="1"/>
  <c r="O32" i="4"/>
  <c r="O389" i="42" s="1"/>
  <c r="O33" i="4"/>
  <c r="O390" i="42" s="1"/>
  <c r="O34" i="4"/>
  <c r="O391" i="42" s="1"/>
  <c r="O35" i="4"/>
  <c r="O392" i="42" s="1"/>
  <c r="O36" i="4"/>
  <c r="O393" i="42" s="1"/>
  <c r="O37" i="4"/>
  <c r="O394" i="42" s="1"/>
  <c r="O24" i="5"/>
  <c r="O10" i="5"/>
  <c r="O11" i="5"/>
  <c r="O12" i="5"/>
  <c r="O13" i="5"/>
  <c r="O14" i="5"/>
  <c r="O15" i="5"/>
  <c r="O37" i="5"/>
  <c r="O38" i="5"/>
  <c r="O16" i="5"/>
  <c r="O17" i="5"/>
  <c r="O18" i="5"/>
  <c r="O19" i="5"/>
  <c r="O20" i="5"/>
  <c r="O21" i="5"/>
  <c r="O22" i="5"/>
  <c r="O23" i="5"/>
  <c r="O25" i="5"/>
  <c r="O26" i="5"/>
  <c r="O27" i="5"/>
  <c r="O28" i="5"/>
  <c r="O29" i="5"/>
  <c r="O30" i="5"/>
  <c r="O31" i="5"/>
  <c r="O32" i="5"/>
  <c r="O33" i="5"/>
  <c r="O34" i="5"/>
  <c r="O35" i="5"/>
  <c r="O36" i="5"/>
  <c r="O10" i="2"/>
  <c r="O11" i="2"/>
  <c r="O12" i="2"/>
  <c r="O13" i="2"/>
  <c r="O14" i="2"/>
  <c r="O15" i="2"/>
  <c r="O16" i="2"/>
  <c r="O17" i="2"/>
  <c r="O18" i="2"/>
  <c r="O19" i="2"/>
  <c r="O20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10" i="44"/>
  <c r="O27" i="42" s="1"/>
  <c r="O11" i="44"/>
  <c r="O28" i="42" s="1"/>
  <c r="O12" i="44"/>
  <c r="O29" i="42" s="1"/>
  <c r="O13" i="44"/>
  <c r="O30" i="42" s="1"/>
  <c r="O14" i="44"/>
  <c r="O31" i="42" s="1"/>
  <c r="O15" i="44"/>
  <c r="O32" i="42" s="1"/>
  <c r="O18" i="44"/>
  <c r="O35" i="42" s="1"/>
  <c r="O23" i="44"/>
  <c r="O40" i="42" s="1"/>
  <c r="O24" i="44"/>
  <c r="O41" i="42" s="1"/>
  <c r="O26" i="44"/>
  <c r="O43" i="42" s="1"/>
  <c r="O27" i="44"/>
  <c r="O44" i="42" s="1"/>
  <c r="O28" i="44"/>
  <c r="O45" i="42" s="1"/>
  <c r="O29" i="44"/>
  <c r="O46" i="42" s="1"/>
  <c r="O30" i="44"/>
  <c r="O47" i="42" s="1"/>
  <c r="O31" i="44"/>
  <c r="O48" i="42" s="1"/>
  <c r="O32" i="44"/>
  <c r="O49" i="42" s="1"/>
  <c r="O33" i="44"/>
  <c r="O50" i="42" s="1"/>
  <c r="O34" i="44"/>
  <c r="O51" i="42" s="1"/>
  <c r="O35" i="44"/>
  <c r="O52" i="42" s="1"/>
  <c r="O36" i="44"/>
  <c r="O53" i="42" s="1"/>
  <c r="O10" i="7"/>
  <c r="O94" i="42" s="1"/>
  <c r="O11" i="7"/>
  <c r="O95" i="42" s="1"/>
  <c r="O12" i="7"/>
  <c r="O96" i="42" s="1"/>
  <c r="O13" i="7"/>
  <c r="O97" i="42" s="1"/>
  <c r="O14" i="7"/>
  <c r="O98" i="42" s="1"/>
  <c r="O15" i="7"/>
  <c r="O99" i="42" s="1"/>
  <c r="O16" i="7"/>
  <c r="O100" i="42" s="1"/>
  <c r="O19" i="7"/>
  <c r="O103" i="42" s="1"/>
  <c r="O20" i="7"/>
  <c r="O104" i="42" s="1"/>
  <c r="O21" i="7"/>
  <c r="O105" i="42" s="1"/>
  <c r="O22" i="7"/>
  <c r="O106" i="42" s="1"/>
  <c r="O23" i="7"/>
  <c r="O107" i="42" s="1"/>
  <c r="O24" i="7"/>
  <c r="O108" i="42" s="1"/>
  <c r="O25" i="7"/>
  <c r="O109" i="42" s="1"/>
  <c r="O26" i="7"/>
  <c r="O110" i="42" s="1"/>
  <c r="O27" i="7"/>
  <c r="O111" i="42" s="1"/>
  <c r="O28" i="7"/>
  <c r="O112" i="42" s="1"/>
  <c r="O29" i="7"/>
  <c r="O113" i="42" s="1"/>
  <c r="O30" i="7"/>
  <c r="O114" i="42" s="1"/>
  <c r="O31" i="7"/>
  <c r="O115" i="42" s="1"/>
  <c r="O32" i="7"/>
  <c r="O116" i="42" s="1"/>
  <c r="O33" i="7"/>
  <c r="O117" i="42" s="1"/>
  <c r="O34" i="7"/>
  <c r="O118" i="42" s="1"/>
  <c r="O35" i="7"/>
  <c r="O119" i="42" s="1"/>
  <c r="O36" i="7"/>
  <c r="O120" i="42" s="1"/>
  <c r="O37" i="7"/>
  <c r="O121" i="42" s="1"/>
  <c r="O38" i="7"/>
  <c r="O122" i="42" s="1"/>
  <c r="O10" i="41"/>
  <c r="O11" i="41"/>
  <c r="O12" i="41"/>
  <c r="O13" i="41"/>
  <c r="O14" i="41"/>
  <c r="O15" i="41"/>
  <c r="O17" i="41"/>
  <c r="O18" i="41"/>
  <c r="O19" i="41"/>
  <c r="O20" i="41"/>
  <c r="O21" i="41"/>
  <c r="O22" i="41"/>
  <c r="O23" i="41"/>
  <c r="O16" i="41"/>
  <c r="O24" i="41"/>
  <c r="O25" i="41"/>
  <c r="O26" i="41"/>
  <c r="O27" i="41"/>
  <c r="O28" i="41"/>
  <c r="O29" i="41"/>
  <c r="O30" i="41"/>
  <c r="O31" i="41"/>
  <c r="O32" i="41"/>
  <c r="O33" i="41"/>
  <c r="O34" i="41"/>
  <c r="O35" i="41"/>
  <c r="O36" i="41"/>
  <c r="O37" i="41"/>
  <c r="O38" i="41"/>
  <c r="O39" i="41"/>
  <c r="O40" i="41"/>
  <c r="O41" i="41"/>
  <c r="O42" i="41"/>
  <c r="O43" i="41"/>
  <c r="O44" i="41"/>
  <c r="O45" i="41"/>
  <c r="O10" i="25"/>
  <c r="O11" i="25"/>
  <c r="O12" i="25"/>
  <c r="O13" i="25"/>
  <c r="O14" i="25"/>
  <c r="O15" i="25"/>
  <c r="O16" i="25"/>
  <c r="O20" i="25"/>
  <c r="O21" i="25"/>
  <c r="O22" i="25"/>
  <c r="O23" i="25"/>
  <c r="O24" i="25"/>
  <c r="O25" i="25"/>
  <c r="O26" i="25"/>
  <c r="O27" i="25"/>
  <c r="O28" i="25"/>
  <c r="O29" i="25"/>
  <c r="O30" i="25"/>
  <c r="O31" i="25"/>
  <c r="O32" i="25"/>
  <c r="O33" i="25"/>
  <c r="O34" i="25"/>
  <c r="O35" i="25"/>
  <c r="O36" i="25"/>
  <c r="O37" i="25"/>
  <c r="O38" i="25"/>
  <c r="O39" i="25"/>
  <c r="O40" i="25"/>
  <c r="O41" i="25"/>
  <c r="O42" i="25"/>
  <c r="O43" i="25"/>
  <c r="O44" i="25"/>
  <c r="O45" i="25"/>
  <c r="O49" i="25"/>
  <c r="O50" i="25"/>
  <c r="O51" i="25"/>
  <c r="O10" i="8"/>
  <c r="O202" i="42" s="1"/>
  <c r="O11" i="8"/>
  <c r="O203" i="42" s="1"/>
  <c r="O12" i="8"/>
  <c r="O204" i="42" s="1"/>
  <c r="O13" i="8"/>
  <c r="O205" i="42" s="1"/>
  <c r="O14" i="8"/>
  <c r="O206" i="42" s="1"/>
  <c r="O15" i="8"/>
  <c r="O207" i="42" s="1"/>
  <c r="O16" i="8"/>
  <c r="O208" i="42" s="1"/>
  <c r="O17" i="8"/>
  <c r="O209" i="42" s="1"/>
  <c r="O18" i="8"/>
  <c r="O210" i="42" s="1"/>
  <c r="O19" i="8"/>
  <c r="O211" i="42" s="1"/>
  <c r="O21" i="8"/>
  <c r="O213" i="42" s="1"/>
  <c r="O22" i="8"/>
  <c r="O214" i="42" s="1"/>
  <c r="O20" i="8"/>
  <c r="O212" i="42" s="1"/>
  <c r="O25" i="8"/>
  <c r="O217" i="42" s="1"/>
  <c r="O26" i="8"/>
  <c r="O218" i="42" s="1"/>
  <c r="O27" i="8"/>
  <c r="O219" i="42" s="1"/>
  <c r="O28" i="8"/>
  <c r="O220" i="42" s="1"/>
  <c r="O29" i="8"/>
  <c r="O221" i="42" s="1"/>
  <c r="O30" i="8"/>
  <c r="O222" i="42" s="1"/>
  <c r="O31" i="8"/>
  <c r="O223" i="42" s="1"/>
  <c r="O32" i="8"/>
  <c r="O224" i="42" s="1"/>
  <c r="O33" i="8"/>
  <c r="O225" i="42" s="1"/>
  <c r="O34" i="8"/>
  <c r="O226" i="42" s="1"/>
  <c r="O35" i="8"/>
  <c r="O227" i="42" s="1"/>
  <c r="O36" i="8"/>
  <c r="O228" i="42" s="1"/>
  <c r="O37" i="8"/>
  <c r="O229" i="42" s="1"/>
  <c r="O38" i="8"/>
  <c r="O230" i="42" s="1"/>
  <c r="O39" i="8"/>
  <c r="O231" i="42" s="1"/>
  <c r="O40" i="8"/>
  <c r="O232" i="42" s="1"/>
  <c r="O41" i="8"/>
  <c r="O233" i="42" s="1"/>
  <c r="O42" i="8"/>
  <c r="O234" i="42" s="1"/>
  <c r="O43" i="8"/>
  <c r="O235" i="42" s="1"/>
  <c r="O44" i="8"/>
  <c r="O236" i="42" s="1"/>
  <c r="O45" i="8"/>
  <c r="O237" i="42" s="1"/>
  <c r="O46" i="8"/>
  <c r="O238" i="42" s="1"/>
  <c r="O10" i="3"/>
  <c r="O11" i="3"/>
  <c r="O12" i="3"/>
  <c r="O13" i="3"/>
  <c r="O17" i="3"/>
  <c r="O18" i="3"/>
  <c r="O19" i="3"/>
  <c r="O20" i="3"/>
  <c r="O21" i="3"/>
  <c r="O22" i="3"/>
  <c r="O23" i="3"/>
  <c r="O24" i="3"/>
  <c r="O25" i="3"/>
  <c r="O32" i="3"/>
  <c r="O33" i="3"/>
  <c r="O34" i="3"/>
  <c r="O35" i="3"/>
  <c r="O36" i="3"/>
  <c r="O37" i="3"/>
  <c r="O38" i="3"/>
  <c r="O39" i="3"/>
  <c r="O40" i="3"/>
  <c r="O41" i="3"/>
  <c r="O42" i="3"/>
  <c r="O43" i="3"/>
  <c r="O12" i="6"/>
  <c r="O334" i="42" s="1"/>
  <c r="O13" i="6"/>
  <c r="O31" i="6"/>
  <c r="O353" i="42" s="1"/>
  <c r="O16" i="6"/>
  <c r="O338" i="42" s="1"/>
  <c r="O17" i="6"/>
  <c r="O339" i="42" s="1"/>
  <c r="O21" i="6"/>
  <c r="O343" i="42" s="1"/>
  <c r="O22" i="6"/>
  <c r="O344" i="42" s="1"/>
  <c r="O9" i="6"/>
  <c r="O331" i="42" s="1"/>
  <c r="O26" i="6"/>
  <c r="O348" i="42" s="1"/>
  <c r="O27" i="6"/>
  <c r="O349" i="42" s="1"/>
  <c r="O28" i="6"/>
  <c r="O350" i="42" s="1"/>
  <c r="O29" i="6"/>
  <c r="O351" i="42" s="1"/>
  <c r="O30" i="6"/>
  <c r="O352" i="42" s="1"/>
  <c r="O32" i="6"/>
  <c r="O354" i="42" s="1"/>
  <c r="O34" i="6"/>
  <c r="O356" i="42" s="1"/>
  <c r="O357" i="42"/>
  <c r="O36" i="6"/>
  <c r="O358" i="42" s="1"/>
  <c r="O37" i="6"/>
  <c r="O359" i="42" s="1"/>
  <c r="O38" i="6"/>
  <c r="O360" i="42" s="1"/>
  <c r="O39" i="6"/>
  <c r="O361" i="42" s="1"/>
  <c r="O10" i="46"/>
  <c r="O11" i="46"/>
  <c r="O12" i="46"/>
  <c r="O476" i="42" s="1"/>
  <c r="O13" i="46"/>
  <c r="O477" i="42" s="1"/>
  <c r="O14" i="46"/>
  <c r="O478" i="42" s="1"/>
  <c r="O15" i="46"/>
  <c r="O16" i="46"/>
  <c r="O17" i="46"/>
  <c r="O18" i="46"/>
  <c r="O19" i="46"/>
  <c r="O20" i="46"/>
  <c r="O21" i="46"/>
  <c r="O26" i="46"/>
  <c r="O27" i="46"/>
  <c r="O28" i="46"/>
  <c r="O489" i="42" s="1"/>
  <c r="O29" i="46"/>
  <c r="O490" i="42" s="1"/>
  <c r="O30" i="46"/>
  <c r="O491" i="42" s="1"/>
  <c r="O31" i="46"/>
  <c r="O32" i="46"/>
  <c r="O33" i="46"/>
  <c r="O34" i="46"/>
  <c r="O35" i="46"/>
  <c r="O36" i="46"/>
  <c r="O10" i="43"/>
  <c r="O11" i="43"/>
  <c r="O12" i="43"/>
  <c r="O13" i="43"/>
  <c r="O14" i="43"/>
  <c r="O15" i="43"/>
  <c r="O16" i="43"/>
  <c r="O17" i="43"/>
  <c r="O18" i="43"/>
  <c r="O19" i="43"/>
  <c r="O20" i="43"/>
  <c r="O21" i="43"/>
  <c r="O22" i="43"/>
  <c r="O23" i="43"/>
  <c r="O24" i="43"/>
  <c r="O10" i="47"/>
  <c r="O11" i="47"/>
  <c r="O12" i="47"/>
  <c r="O13" i="47"/>
  <c r="O14" i="47"/>
  <c r="O15" i="47"/>
  <c r="O16" i="47"/>
  <c r="O17" i="47"/>
  <c r="O18" i="47"/>
  <c r="O19" i="47"/>
  <c r="O20" i="47"/>
  <c r="O21" i="47"/>
  <c r="O22" i="47"/>
  <c r="O23" i="47"/>
  <c r="O24" i="47"/>
  <c r="O10" i="9"/>
  <c r="O12" i="9"/>
  <c r="O13" i="9"/>
  <c r="O15" i="9"/>
  <c r="O16" i="9"/>
  <c r="O17" i="9"/>
  <c r="O18" i="9"/>
  <c r="O19" i="9"/>
  <c r="O20" i="9"/>
  <c r="O14" i="9"/>
  <c r="O22" i="9"/>
  <c r="O23" i="9"/>
  <c r="O24" i="9"/>
  <c r="O25" i="9"/>
  <c r="O26" i="9"/>
  <c r="O27" i="9"/>
  <c r="O28" i="9"/>
  <c r="O29" i="9"/>
  <c r="O30" i="9"/>
  <c r="O31" i="9"/>
  <c r="O32" i="9"/>
  <c r="O33" i="9"/>
  <c r="J561" i="42"/>
  <c r="K561" i="42"/>
  <c r="N561" i="42"/>
  <c r="D557" i="42"/>
  <c r="E557" i="42"/>
  <c r="F557" i="42"/>
  <c r="G557" i="42"/>
  <c r="H557" i="42"/>
  <c r="I557" i="42"/>
  <c r="J557" i="42"/>
  <c r="K557" i="42"/>
  <c r="L557" i="42"/>
  <c r="M557" i="42"/>
  <c r="N557" i="42"/>
  <c r="C557" i="42"/>
  <c r="B561" i="42"/>
  <c r="B557" i="42"/>
  <c r="A558" i="42"/>
  <c r="A559" i="42"/>
  <c r="A560" i="42"/>
  <c r="A561" i="42"/>
  <c r="A557" i="42"/>
  <c r="N13" i="59"/>
  <c r="M13" i="59"/>
  <c r="M561" i="42" s="1"/>
  <c r="L13" i="59"/>
  <c r="L561" i="42" s="1"/>
  <c r="K13" i="59"/>
  <c r="J13" i="59"/>
  <c r="I13" i="59"/>
  <c r="I561" i="42" s="1"/>
  <c r="H13" i="59"/>
  <c r="H561" i="42" s="1"/>
  <c r="G13" i="59"/>
  <c r="G561" i="42" s="1"/>
  <c r="F13" i="59"/>
  <c r="F561" i="42" s="1"/>
  <c r="E13" i="59"/>
  <c r="E561" i="42" s="1"/>
  <c r="D13" i="59"/>
  <c r="D561" i="42" s="1"/>
  <c r="C13" i="59"/>
  <c r="C561" i="42" s="1"/>
  <c r="B13" i="59"/>
  <c r="P9" i="59"/>
  <c r="O9" i="59"/>
  <c r="O13" i="59" s="1"/>
  <c r="M42" i="39"/>
  <c r="D605" i="42"/>
  <c r="E605" i="42"/>
  <c r="G605" i="42"/>
  <c r="H605" i="42"/>
  <c r="I605" i="42"/>
  <c r="J605" i="42"/>
  <c r="K605" i="42"/>
  <c r="L605" i="42"/>
  <c r="M605" i="42"/>
  <c r="N605" i="42"/>
  <c r="C605" i="42"/>
  <c r="B605" i="42"/>
  <c r="A605" i="42"/>
  <c r="M552" i="42"/>
  <c r="D274" i="42"/>
  <c r="E274" i="42"/>
  <c r="F274" i="42"/>
  <c r="G274" i="42"/>
  <c r="H274" i="42"/>
  <c r="I274" i="42"/>
  <c r="J274" i="42"/>
  <c r="K274" i="42"/>
  <c r="L274" i="42"/>
  <c r="M274" i="42"/>
  <c r="N274" i="42"/>
  <c r="D273" i="42"/>
  <c r="E273" i="42"/>
  <c r="F273" i="42"/>
  <c r="G273" i="42"/>
  <c r="H273" i="42"/>
  <c r="I273" i="42"/>
  <c r="J273" i="42"/>
  <c r="K273" i="42"/>
  <c r="L273" i="42"/>
  <c r="M273" i="42"/>
  <c r="N273" i="42"/>
  <c r="C273" i="42"/>
  <c r="C274" i="42"/>
  <c r="B273" i="42"/>
  <c r="B274" i="42"/>
  <c r="A273" i="42"/>
  <c r="A274" i="42"/>
  <c r="P39" i="25"/>
  <c r="P273" i="42" s="1"/>
  <c r="P40" i="25"/>
  <c r="P274" i="42" s="1"/>
  <c r="Q16" i="44" l="1"/>
  <c r="Q33" i="42" s="1"/>
  <c r="O33" i="42"/>
  <c r="Q26" i="4"/>
  <c r="Q383" i="42" s="1"/>
  <c r="O383" i="42"/>
  <c r="O335" i="42"/>
  <c r="Q39" i="44"/>
  <c r="Q56" i="42" s="1"/>
  <c r="O56" i="42"/>
  <c r="Q38" i="44"/>
  <c r="Q55" i="42" s="1"/>
  <c r="Q37" i="44"/>
  <c r="Q54" i="42" s="1"/>
  <c r="Q25" i="44"/>
  <c r="Q42" i="42" s="1"/>
  <c r="Q17" i="44"/>
  <c r="Q34" i="42" s="1"/>
  <c r="Q17" i="7"/>
  <c r="Q101" i="42" s="1"/>
  <c r="Q15" i="3"/>
  <c r="Q168" i="42" s="1"/>
  <c r="Q16" i="3"/>
  <c r="Q169" i="42" s="1"/>
  <c r="Q18" i="7"/>
  <c r="Q102" i="42" s="1"/>
  <c r="O281" i="42"/>
  <c r="Q47" i="25"/>
  <c r="Q281" i="42" s="1"/>
  <c r="O280" i="42"/>
  <c r="Q46" i="25"/>
  <c r="Q280" i="42" s="1"/>
  <c r="O282" i="42"/>
  <c r="Q48" i="25"/>
  <c r="Q282" i="42" s="1"/>
  <c r="Q10" i="6"/>
  <c r="Q332" i="42" s="1"/>
  <c r="Q15" i="6"/>
  <c r="Q337" i="42" s="1"/>
  <c r="Q14" i="6"/>
  <c r="Q336" i="42" s="1"/>
  <c r="O600" i="42"/>
  <c r="Q12" i="39"/>
  <c r="Q600" i="42" s="1"/>
  <c r="Q39" i="4"/>
  <c r="Q396" i="42" s="1"/>
  <c r="Q18" i="6"/>
  <c r="Q340" i="42" s="1"/>
  <c r="Q19" i="6"/>
  <c r="Q341" i="42" s="1"/>
  <c r="Q20" i="6"/>
  <c r="Q342" i="42" s="1"/>
  <c r="O251" i="42"/>
  <c r="Q17" i="25"/>
  <c r="Q251" i="42" s="1"/>
  <c r="O252" i="42"/>
  <c r="Q18" i="25"/>
  <c r="Q252" i="42" s="1"/>
  <c r="O253" i="42"/>
  <c r="Q19" i="25"/>
  <c r="Q253" i="42" s="1"/>
  <c r="O599" i="42"/>
  <c r="P27" i="39"/>
  <c r="P614" i="42" s="1"/>
  <c r="P13" i="59"/>
  <c r="P557" i="42"/>
  <c r="Q40" i="25"/>
  <c r="Q274" i="42" s="1"/>
  <c r="Q39" i="25"/>
  <c r="Q273" i="42" s="1"/>
  <c r="Q29" i="4"/>
  <c r="Q386" i="42" s="1"/>
  <c r="O561" i="42"/>
  <c r="Q9" i="59"/>
  <c r="Q557" i="42" s="1"/>
  <c r="O557" i="42"/>
  <c r="O274" i="42"/>
  <c r="O273" i="42"/>
  <c r="O605" i="42"/>
  <c r="P17" i="39"/>
  <c r="Q27" i="39" l="1"/>
  <c r="Q614" i="42" s="1"/>
  <c r="P561" i="42"/>
  <c r="Q13" i="59"/>
  <c r="Q561" i="42" s="1"/>
  <c r="Q17" i="39"/>
  <c r="Q605" i="42" s="1"/>
  <c r="P605" i="42"/>
  <c r="D18" i="39"/>
  <c r="E18" i="39"/>
  <c r="F18" i="39"/>
  <c r="G18" i="39"/>
  <c r="H18" i="39"/>
  <c r="I18" i="39"/>
  <c r="J18" i="39"/>
  <c r="K18" i="39"/>
  <c r="L18" i="39"/>
  <c r="M18" i="39"/>
  <c r="N18" i="39"/>
  <c r="B18" i="39"/>
  <c r="C18" i="39"/>
  <c r="E34" i="9" l="1"/>
  <c r="N13" i="53"/>
  <c r="M13" i="53"/>
  <c r="L13" i="53"/>
  <c r="K13" i="53"/>
  <c r="J13" i="53"/>
  <c r="I13" i="53"/>
  <c r="H13" i="53"/>
  <c r="G13" i="53"/>
  <c r="F13" i="53"/>
  <c r="E13" i="53"/>
  <c r="D13" i="53"/>
  <c r="F258" i="42"/>
  <c r="G258" i="42"/>
  <c r="H258" i="42"/>
  <c r="I258" i="42"/>
  <c r="J258" i="42"/>
  <c r="K258" i="42"/>
  <c r="L258" i="42"/>
  <c r="M258" i="42"/>
  <c r="N258" i="42"/>
  <c r="F257" i="42"/>
  <c r="G257" i="42"/>
  <c r="H257" i="42"/>
  <c r="I257" i="42"/>
  <c r="J257" i="42"/>
  <c r="K257" i="42"/>
  <c r="L257" i="42"/>
  <c r="M257" i="42"/>
  <c r="N257" i="42"/>
  <c r="E257" i="42"/>
  <c r="E258" i="42"/>
  <c r="B257" i="42"/>
  <c r="B258" i="42"/>
  <c r="A257" i="42"/>
  <c r="A258" i="42"/>
  <c r="N104" i="42"/>
  <c r="D104" i="42"/>
  <c r="E104" i="42"/>
  <c r="F104" i="42"/>
  <c r="G104" i="42"/>
  <c r="H104" i="42"/>
  <c r="I104" i="42"/>
  <c r="J104" i="42"/>
  <c r="K104" i="42"/>
  <c r="L104" i="42"/>
  <c r="M104" i="42"/>
  <c r="D103" i="42"/>
  <c r="E103" i="42"/>
  <c r="F103" i="42"/>
  <c r="G103" i="42"/>
  <c r="H103" i="42"/>
  <c r="I103" i="42"/>
  <c r="J103" i="42"/>
  <c r="K103" i="42"/>
  <c r="L103" i="42"/>
  <c r="M103" i="42"/>
  <c r="N103" i="42"/>
  <c r="D100" i="42"/>
  <c r="E100" i="42"/>
  <c r="F100" i="42"/>
  <c r="G100" i="42"/>
  <c r="H100" i="42"/>
  <c r="I100" i="42"/>
  <c r="J100" i="42"/>
  <c r="K100" i="42"/>
  <c r="L100" i="42"/>
  <c r="M100" i="42"/>
  <c r="N100" i="42"/>
  <c r="C100" i="42"/>
  <c r="C103" i="42"/>
  <c r="C104" i="42"/>
  <c r="B100" i="42"/>
  <c r="B103" i="42"/>
  <c r="B104" i="42"/>
  <c r="A103" i="42"/>
  <c r="A104" i="42"/>
  <c r="A100" i="42"/>
  <c r="P16" i="7"/>
  <c r="P100" i="42" s="1"/>
  <c r="P19" i="7"/>
  <c r="P103" i="42" s="1"/>
  <c r="P20" i="7"/>
  <c r="P104" i="42" s="1"/>
  <c r="F268" i="42"/>
  <c r="G268" i="42"/>
  <c r="H268" i="42"/>
  <c r="I268" i="42"/>
  <c r="J268" i="42"/>
  <c r="K268" i="42"/>
  <c r="L268" i="42"/>
  <c r="M268" i="42"/>
  <c r="N268" i="42"/>
  <c r="F267" i="42"/>
  <c r="G267" i="42"/>
  <c r="H267" i="42"/>
  <c r="I267" i="42"/>
  <c r="J267" i="42"/>
  <c r="K267" i="42"/>
  <c r="L267" i="42"/>
  <c r="M267" i="42"/>
  <c r="N267" i="42"/>
  <c r="E267" i="42"/>
  <c r="E268" i="42"/>
  <c r="B267" i="42"/>
  <c r="B268" i="42"/>
  <c r="A267" i="42"/>
  <c r="A268" i="42"/>
  <c r="F256" i="42"/>
  <c r="G256" i="42"/>
  <c r="H256" i="42"/>
  <c r="I256" i="42"/>
  <c r="J256" i="42"/>
  <c r="K256" i="42"/>
  <c r="L256" i="42"/>
  <c r="M256" i="42"/>
  <c r="N256" i="42"/>
  <c r="F255" i="42"/>
  <c r="G255" i="42"/>
  <c r="H255" i="42"/>
  <c r="I255" i="42"/>
  <c r="J255" i="42"/>
  <c r="K255" i="42"/>
  <c r="L255" i="42"/>
  <c r="M255" i="42"/>
  <c r="N255" i="42"/>
  <c r="F254" i="42"/>
  <c r="G254" i="42"/>
  <c r="H254" i="42"/>
  <c r="I254" i="42"/>
  <c r="J254" i="42"/>
  <c r="K254" i="42"/>
  <c r="L254" i="42"/>
  <c r="M254" i="42"/>
  <c r="N254" i="42"/>
  <c r="E254" i="42"/>
  <c r="E255" i="42"/>
  <c r="E256" i="42"/>
  <c r="B254" i="42"/>
  <c r="B255" i="42"/>
  <c r="B256" i="42"/>
  <c r="A254" i="42"/>
  <c r="A255" i="42"/>
  <c r="A256" i="42"/>
  <c r="O268" i="42"/>
  <c r="P33" i="25"/>
  <c r="P267" i="42" s="1"/>
  <c r="P34" i="25"/>
  <c r="P268" i="42" s="1"/>
  <c r="P23" i="25"/>
  <c r="P257" i="42" s="1"/>
  <c r="P24" i="25"/>
  <c r="P258" i="42" s="1"/>
  <c r="O257" i="42"/>
  <c r="Q24" i="25" l="1"/>
  <c r="Q258" i="42" s="1"/>
  <c r="O258" i="42"/>
  <c r="Q33" i="25"/>
  <c r="Q267" i="42" s="1"/>
  <c r="Q23" i="25"/>
  <c r="Q257" i="42" s="1"/>
  <c r="Q19" i="7"/>
  <c r="Q103" i="42" s="1"/>
  <c r="Q16" i="7"/>
  <c r="Q100" i="42" s="1"/>
  <c r="Q20" i="7"/>
  <c r="Q104" i="42" s="1"/>
  <c r="Q34" i="25"/>
  <c r="Q268" i="42" s="1"/>
  <c r="O267" i="42"/>
  <c r="P20" i="25"/>
  <c r="P254" i="42" s="1"/>
  <c r="P21" i="25"/>
  <c r="P255" i="42" s="1"/>
  <c r="P22" i="25"/>
  <c r="P256" i="42" s="1"/>
  <c r="O256" i="42"/>
  <c r="O528" i="42"/>
  <c r="D528" i="42"/>
  <c r="E528" i="42"/>
  <c r="F528" i="42"/>
  <c r="G528" i="42"/>
  <c r="H528" i="42"/>
  <c r="I528" i="42"/>
  <c r="J528" i="42"/>
  <c r="K528" i="42"/>
  <c r="L528" i="42"/>
  <c r="M528" i="42"/>
  <c r="N528" i="42"/>
  <c r="C528" i="42"/>
  <c r="B528" i="42"/>
  <c r="A528" i="42"/>
  <c r="P12" i="53"/>
  <c r="P528" i="42" s="1"/>
  <c r="C13" i="53"/>
  <c r="B13" i="53"/>
  <c r="E187" i="42"/>
  <c r="C13" i="54"/>
  <c r="D581" i="42"/>
  <c r="E581" i="42"/>
  <c r="F581" i="42"/>
  <c r="G581" i="42"/>
  <c r="H581" i="42"/>
  <c r="I581" i="42"/>
  <c r="J581" i="42"/>
  <c r="K581" i="42"/>
  <c r="L581" i="42"/>
  <c r="M581" i="42"/>
  <c r="N581" i="42"/>
  <c r="C581" i="42"/>
  <c r="B42" i="39"/>
  <c r="B629" i="42" s="1"/>
  <c r="D42" i="39"/>
  <c r="D629" i="42" s="1"/>
  <c r="E42" i="39"/>
  <c r="E629" i="42" s="1"/>
  <c r="F42" i="39"/>
  <c r="F629" i="42" s="1"/>
  <c r="G42" i="39"/>
  <c r="G629" i="42" s="1"/>
  <c r="H42" i="39"/>
  <c r="I42" i="39"/>
  <c r="I629" i="42" s="1"/>
  <c r="J42" i="39"/>
  <c r="K42" i="39"/>
  <c r="L42" i="39"/>
  <c r="M629" i="42"/>
  <c r="N42" i="39"/>
  <c r="C42" i="39"/>
  <c r="C629" i="42" s="1"/>
  <c r="G678" i="42"/>
  <c r="L678" i="42"/>
  <c r="D677" i="42"/>
  <c r="E677" i="42"/>
  <c r="F677" i="42"/>
  <c r="G677" i="42"/>
  <c r="H677" i="42"/>
  <c r="I677" i="42"/>
  <c r="J677" i="42"/>
  <c r="K677" i="42"/>
  <c r="L677" i="42"/>
  <c r="M677" i="42"/>
  <c r="N677" i="42"/>
  <c r="D676" i="42"/>
  <c r="E676" i="42"/>
  <c r="F676" i="42"/>
  <c r="G676" i="42"/>
  <c r="H676" i="42"/>
  <c r="I676" i="42"/>
  <c r="J676" i="42"/>
  <c r="K676" i="42"/>
  <c r="L676" i="42"/>
  <c r="M676" i="42"/>
  <c r="N676" i="42"/>
  <c r="D675" i="42"/>
  <c r="E675" i="42"/>
  <c r="F675" i="42"/>
  <c r="G675" i="42"/>
  <c r="H675" i="42"/>
  <c r="I675" i="42"/>
  <c r="J675" i="42"/>
  <c r="K675" i="42"/>
  <c r="L675" i="42"/>
  <c r="M675" i="42"/>
  <c r="N675" i="42"/>
  <c r="D674" i="42"/>
  <c r="E674" i="42"/>
  <c r="F674" i="42"/>
  <c r="G674" i="42"/>
  <c r="H674" i="42"/>
  <c r="I674" i="42"/>
  <c r="J674" i="42"/>
  <c r="K674" i="42"/>
  <c r="L674" i="42"/>
  <c r="M674" i="42"/>
  <c r="N674" i="42"/>
  <c r="C675" i="42"/>
  <c r="C676" i="42"/>
  <c r="C677" i="42"/>
  <c r="C674" i="42"/>
  <c r="B678" i="42"/>
  <c r="B675" i="42"/>
  <c r="B676" i="42"/>
  <c r="B677" i="42"/>
  <c r="B674" i="42"/>
  <c r="A675" i="42"/>
  <c r="A676" i="42"/>
  <c r="A677" i="42"/>
  <c r="A674" i="42"/>
  <c r="N13" i="58"/>
  <c r="N678" i="42" s="1"/>
  <c r="M13" i="58"/>
  <c r="M678" i="42" s="1"/>
  <c r="L13" i="58"/>
  <c r="K13" i="58"/>
  <c r="K678" i="42" s="1"/>
  <c r="J13" i="58"/>
  <c r="J678" i="42" s="1"/>
  <c r="I13" i="58"/>
  <c r="I678" i="42" s="1"/>
  <c r="H13" i="58"/>
  <c r="H678" i="42" s="1"/>
  <c r="G13" i="58"/>
  <c r="F13" i="58"/>
  <c r="F678" i="42" s="1"/>
  <c r="E13" i="58"/>
  <c r="E678" i="42" s="1"/>
  <c r="D13" i="58"/>
  <c r="D678" i="42" s="1"/>
  <c r="C13" i="58"/>
  <c r="C678" i="42" s="1"/>
  <c r="B13" i="58"/>
  <c r="P12" i="58"/>
  <c r="P677" i="42" s="1"/>
  <c r="O12" i="58"/>
  <c r="P11" i="58"/>
  <c r="P676" i="42" s="1"/>
  <c r="O11" i="58"/>
  <c r="P10" i="58"/>
  <c r="P675" i="42" s="1"/>
  <c r="O10" i="58"/>
  <c r="P9" i="58"/>
  <c r="O9" i="58"/>
  <c r="O674" i="42" s="1"/>
  <c r="D618" i="42"/>
  <c r="E618" i="42"/>
  <c r="F618" i="42"/>
  <c r="G618" i="42"/>
  <c r="H618" i="42"/>
  <c r="I618" i="42"/>
  <c r="J618" i="42"/>
  <c r="K618" i="42"/>
  <c r="L618" i="42"/>
  <c r="M618" i="42"/>
  <c r="N618" i="42"/>
  <c r="C618" i="42"/>
  <c r="B618" i="42"/>
  <c r="A618" i="42"/>
  <c r="P26" i="46"/>
  <c r="P487" i="42" s="1"/>
  <c r="G487" i="42"/>
  <c r="H487" i="42"/>
  <c r="I487" i="42"/>
  <c r="J487" i="42"/>
  <c r="K487" i="42"/>
  <c r="L487" i="42"/>
  <c r="M487" i="42"/>
  <c r="N487" i="42"/>
  <c r="P23" i="9"/>
  <c r="P458" i="42" s="1"/>
  <c r="E458" i="42"/>
  <c r="F458" i="42"/>
  <c r="G458" i="42"/>
  <c r="H458" i="42"/>
  <c r="I458" i="42"/>
  <c r="J458" i="42"/>
  <c r="K458" i="42"/>
  <c r="L458" i="42"/>
  <c r="M458" i="42"/>
  <c r="N458" i="42"/>
  <c r="C458" i="42"/>
  <c r="B458" i="42"/>
  <c r="A458" i="42"/>
  <c r="P38" i="8"/>
  <c r="P230" i="42" s="1"/>
  <c r="H228" i="42"/>
  <c r="I228" i="42"/>
  <c r="J228" i="42"/>
  <c r="K228" i="42"/>
  <c r="L228" i="42"/>
  <c r="M228" i="42"/>
  <c r="N228" i="42"/>
  <c r="P31" i="39"/>
  <c r="P618" i="42" s="1"/>
  <c r="O487" i="42"/>
  <c r="C633" i="42"/>
  <c r="C506" i="42"/>
  <c r="C507" i="42"/>
  <c r="C508" i="42"/>
  <c r="C509" i="42"/>
  <c r="C510" i="42"/>
  <c r="C511" i="42"/>
  <c r="C512" i="42"/>
  <c r="C513" i="42"/>
  <c r="C514" i="42"/>
  <c r="C515" i="42"/>
  <c r="C516" i="42"/>
  <c r="C517" i="42"/>
  <c r="C518" i="42"/>
  <c r="C519" i="42"/>
  <c r="C520" i="42"/>
  <c r="C464" i="42"/>
  <c r="C465" i="42"/>
  <c r="C466" i="42"/>
  <c r="C467" i="42"/>
  <c r="C468" i="42"/>
  <c r="C453" i="42"/>
  <c r="C454" i="42"/>
  <c r="C455" i="42"/>
  <c r="C456" i="42"/>
  <c r="C457" i="42"/>
  <c r="C459" i="42"/>
  <c r="C460" i="42"/>
  <c r="C461" i="42"/>
  <c r="C462" i="42"/>
  <c r="C448" i="42"/>
  <c r="C449" i="42"/>
  <c r="C402" i="42"/>
  <c r="C366" i="42"/>
  <c r="C322" i="42"/>
  <c r="C323" i="42"/>
  <c r="C324" i="42"/>
  <c r="C325" i="42"/>
  <c r="C326" i="42"/>
  <c r="C291" i="42"/>
  <c r="C292" i="42"/>
  <c r="C293" i="42"/>
  <c r="C294" i="42"/>
  <c r="C295" i="42"/>
  <c r="C296" i="42"/>
  <c r="C297" i="42"/>
  <c r="C298" i="42"/>
  <c r="C299" i="42"/>
  <c r="C300" i="42"/>
  <c r="C301" i="42"/>
  <c r="C302" i="42"/>
  <c r="C303" i="42"/>
  <c r="C304" i="42"/>
  <c r="C305" i="42"/>
  <c r="C306" i="42"/>
  <c r="C307" i="42"/>
  <c r="C308" i="42"/>
  <c r="C309" i="42"/>
  <c r="C310" i="42"/>
  <c r="C290" i="42"/>
  <c r="C284" i="42"/>
  <c r="C285" i="42"/>
  <c r="C244" i="42"/>
  <c r="C245" i="42"/>
  <c r="C246" i="42"/>
  <c r="C247" i="42"/>
  <c r="C248" i="42"/>
  <c r="C249" i="42"/>
  <c r="C250" i="42"/>
  <c r="C259" i="42"/>
  <c r="C260" i="42"/>
  <c r="C261" i="42"/>
  <c r="C262" i="42"/>
  <c r="C263" i="42"/>
  <c r="C264" i="42"/>
  <c r="C265" i="42"/>
  <c r="C266" i="42"/>
  <c r="C269" i="42"/>
  <c r="C243" i="42"/>
  <c r="C202" i="42"/>
  <c r="C203" i="42"/>
  <c r="C204" i="42"/>
  <c r="C205" i="42"/>
  <c r="C206" i="42"/>
  <c r="C207" i="42"/>
  <c r="C208" i="42"/>
  <c r="C201" i="42"/>
  <c r="C192" i="42"/>
  <c r="C193" i="42"/>
  <c r="C194" i="42"/>
  <c r="C163" i="42"/>
  <c r="C164" i="42"/>
  <c r="C165" i="42"/>
  <c r="C166" i="42"/>
  <c r="C170" i="42"/>
  <c r="C171" i="42"/>
  <c r="C172" i="42"/>
  <c r="C173" i="42"/>
  <c r="C174" i="42"/>
  <c r="C175" i="42"/>
  <c r="C176" i="42"/>
  <c r="C177" i="42"/>
  <c r="C178" i="42"/>
  <c r="C179" i="42"/>
  <c r="C180" i="42"/>
  <c r="C181" i="42"/>
  <c r="C182" i="42"/>
  <c r="C183" i="42"/>
  <c r="C162" i="42"/>
  <c r="C146" i="42"/>
  <c r="C147" i="42"/>
  <c r="C148" i="42"/>
  <c r="C149" i="42"/>
  <c r="C150" i="42"/>
  <c r="C151" i="42"/>
  <c r="C152" i="42"/>
  <c r="C153" i="42"/>
  <c r="C154" i="42"/>
  <c r="C155" i="42"/>
  <c r="C156" i="42"/>
  <c r="C157" i="42"/>
  <c r="C130" i="42"/>
  <c r="C131" i="42"/>
  <c r="C132" i="42"/>
  <c r="C133" i="42"/>
  <c r="C134" i="42"/>
  <c r="C135" i="42"/>
  <c r="C136" i="42"/>
  <c r="C137" i="42"/>
  <c r="C138" i="42"/>
  <c r="C139" i="42"/>
  <c r="C143" i="42"/>
  <c r="C144" i="42"/>
  <c r="C145" i="42"/>
  <c r="C128" i="42"/>
  <c r="C110" i="42"/>
  <c r="C111" i="42"/>
  <c r="C112" i="42"/>
  <c r="C113" i="42"/>
  <c r="C114" i="42"/>
  <c r="C115" i="42"/>
  <c r="C116" i="42"/>
  <c r="C117" i="42"/>
  <c r="C118" i="42"/>
  <c r="C119" i="42"/>
  <c r="C120" i="42"/>
  <c r="C121" i="42"/>
  <c r="C122" i="42"/>
  <c r="C94" i="42"/>
  <c r="C95" i="42"/>
  <c r="C96" i="42"/>
  <c r="C97" i="42"/>
  <c r="C98" i="42"/>
  <c r="C99" i="42"/>
  <c r="C105" i="42"/>
  <c r="C106" i="42"/>
  <c r="C107" i="42"/>
  <c r="C108" i="42"/>
  <c r="C93" i="42"/>
  <c r="C88" i="42"/>
  <c r="C63" i="42"/>
  <c r="C64" i="42"/>
  <c r="C65" i="42"/>
  <c r="C66" i="42"/>
  <c r="C67" i="42"/>
  <c r="C68" i="42"/>
  <c r="C72" i="42"/>
  <c r="C73" i="42"/>
  <c r="C74" i="42"/>
  <c r="C75" i="42"/>
  <c r="C76" i="42"/>
  <c r="C77" i="42"/>
  <c r="C78" i="42"/>
  <c r="C61" i="42"/>
  <c r="C26" i="42"/>
  <c r="C18" i="42"/>
  <c r="C19" i="42"/>
  <c r="C20" i="42"/>
  <c r="C17" i="42"/>
  <c r="N629" i="42"/>
  <c r="A629" i="42"/>
  <c r="J589" i="42"/>
  <c r="I589" i="42"/>
  <c r="H589" i="42"/>
  <c r="G589" i="42"/>
  <c r="F589" i="42"/>
  <c r="E589" i="42"/>
  <c r="D589" i="42"/>
  <c r="C589" i="42"/>
  <c r="P29" i="39"/>
  <c r="Q29" i="39" s="1"/>
  <c r="P30" i="39"/>
  <c r="P32" i="39"/>
  <c r="P33" i="39"/>
  <c r="P34" i="39"/>
  <c r="P35" i="39"/>
  <c r="P36" i="39"/>
  <c r="P37" i="39"/>
  <c r="P38" i="39"/>
  <c r="P39" i="39"/>
  <c r="Q39" i="39" s="1"/>
  <c r="P40" i="39"/>
  <c r="P41" i="39"/>
  <c r="P28" i="39"/>
  <c r="P25" i="39"/>
  <c r="P24" i="39"/>
  <c r="P23" i="39"/>
  <c r="L629" i="42"/>
  <c r="K629" i="42"/>
  <c r="J629" i="42"/>
  <c r="H629" i="42"/>
  <c r="O23" i="39"/>
  <c r="O9" i="39"/>
  <c r="Q38" i="39" l="1"/>
  <c r="Q23" i="39"/>
  <c r="Q23" i="9"/>
  <c r="Q458" i="42" s="1"/>
  <c r="Q20" i="25"/>
  <c r="Q254" i="42" s="1"/>
  <c r="O254" i="42"/>
  <c r="Q21" i="25"/>
  <c r="Q255" i="42" s="1"/>
  <c r="O255" i="42"/>
  <c r="Q26" i="39"/>
  <c r="Q24" i="39"/>
  <c r="Q22" i="25"/>
  <c r="Q256" i="42" s="1"/>
  <c r="Q12" i="53"/>
  <c r="Q528" i="42" s="1"/>
  <c r="Q36" i="39"/>
  <c r="Q40" i="39"/>
  <c r="Q32" i="39"/>
  <c r="Q25" i="39"/>
  <c r="Q41" i="39"/>
  <c r="Q37" i="39"/>
  <c r="Q34" i="39"/>
  <c r="Q33" i="39"/>
  <c r="Q30" i="39"/>
  <c r="Q28" i="39"/>
  <c r="P42" i="39"/>
  <c r="P629" i="42" s="1"/>
  <c r="O42" i="39"/>
  <c r="O629" i="42" s="1"/>
  <c r="Q38" i="8"/>
  <c r="Q230" i="42" s="1"/>
  <c r="Q12" i="58"/>
  <c r="Q677" i="42" s="1"/>
  <c r="O677" i="42"/>
  <c r="Q11" i="58"/>
  <c r="Q676" i="42" s="1"/>
  <c r="O676" i="42"/>
  <c r="Q10" i="58"/>
  <c r="Q675" i="42" s="1"/>
  <c r="O675" i="42"/>
  <c r="P13" i="58"/>
  <c r="P678" i="42" s="1"/>
  <c r="P674" i="42"/>
  <c r="Q31" i="39"/>
  <c r="Q618" i="42" s="1"/>
  <c r="O618" i="42"/>
  <c r="Q26" i="46"/>
  <c r="Q487" i="42" s="1"/>
  <c r="O458" i="42"/>
  <c r="O13" i="58"/>
  <c r="Q9" i="58"/>
  <c r="Q674" i="42" s="1"/>
  <c r="Q35" i="39"/>
  <c r="Q42" i="39" l="1"/>
  <c r="Q629" i="42" s="1"/>
  <c r="Q13" i="58"/>
  <c r="Q678" i="42" s="1"/>
  <c r="O678" i="42"/>
  <c r="L589" i="42"/>
  <c r="M589" i="42"/>
  <c r="N589" i="42"/>
  <c r="K589" i="42"/>
  <c r="N593" i="42"/>
  <c r="B593" i="42"/>
  <c r="B589" i="42"/>
  <c r="A593" i="42"/>
  <c r="A590" i="42"/>
  <c r="A591" i="42"/>
  <c r="A592" i="42"/>
  <c r="A589" i="42"/>
  <c r="B581" i="42"/>
  <c r="B585" i="42"/>
  <c r="A585" i="42"/>
  <c r="A582" i="42"/>
  <c r="A583" i="42"/>
  <c r="A584" i="42"/>
  <c r="A581" i="42"/>
  <c r="N13" i="57"/>
  <c r="N585" i="42" s="1"/>
  <c r="M13" i="57"/>
  <c r="M585" i="42" s="1"/>
  <c r="L13" i="57"/>
  <c r="L585" i="42" s="1"/>
  <c r="K13" i="57"/>
  <c r="K585" i="42" s="1"/>
  <c r="J13" i="57"/>
  <c r="J585" i="42" s="1"/>
  <c r="I13" i="57"/>
  <c r="I585" i="42" s="1"/>
  <c r="H13" i="57"/>
  <c r="H585" i="42" s="1"/>
  <c r="G13" i="57"/>
  <c r="G585" i="42" s="1"/>
  <c r="F13" i="57"/>
  <c r="F585" i="42" s="1"/>
  <c r="E13" i="57"/>
  <c r="E585" i="42" s="1"/>
  <c r="D13" i="57"/>
  <c r="D585" i="42" s="1"/>
  <c r="C13" i="57"/>
  <c r="C585" i="42" s="1"/>
  <c r="B13" i="57"/>
  <c r="P9" i="57"/>
  <c r="O9" i="57"/>
  <c r="N13" i="56"/>
  <c r="M13" i="56"/>
  <c r="M593" i="42" s="1"/>
  <c r="L13" i="56"/>
  <c r="L593" i="42" s="1"/>
  <c r="K13" i="56"/>
  <c r="K593" i="42" s="1"/>
  <c r="J13" i="56"/>
  <c r="J593" i="42" s="1"/>
  <c r="I13" i="56"/>
  <c r="I593" i="42" s="1"/>
  <c r="H13" i="56"/>
  <c r="H593" i="42" s="1"/>
  <c r="G13" i="56"/>
  <c r="G593" i="42" s="1"/>
  <c r="F13" i="56"/>
  <c r="F593" i="42" s="1"/>
  <c r="E13" i="56"/>
  <c r="E593" i="42" s="1"/>
  <c r="D13" i="56"/>
  <c r="D593" i="42" s="1"/>
  <c r="C13" i="56"/>
  <c r="C593" i="42" s="1"/>
  <c r="B13" i="56"/>
  <c r="P9" i="56"/>
  <c r="P13" i="56" s="1"/>
  <c r="P593" i="42" s="1"/>
  <c r="O9" i="56"/>
  <c r="O13" i="56" s="1"/>
  <c r="O593" i="42" s="1"/>
  <c r="P619" i="42"/>
  <c r="D619" i="42"/>
  <c r="E619" i="42"/>
  <c r="F619" i="42"/>
  <c r="G619" i="42"/>
  <c r="H619" i="42"/>
  <c r="I619" i="42"/>
  <c r="J619" i="42"/>
  <c r="K619" i="42"/>
  <c r="L619" i="42"/>
  <c r="M619" i="42"/>
  <c r="N619" i="42"/>
  <c r="C619" i="42"/>
  <c r="B619" i="42"/>
  <c r="A619" i="42"/>
  <c r="Q619" i="42"/>
  <c r="O13" i="57" l="1"/>
  <c r="O585" i="42" s="1"/>
  <c r="O581" i="42"/>
  <c r="P13" i="57"/>
  <c r="P585" i="42" s="1"/>
  <c r="P581" i="42"/>
  <c r="P589" i="42"/>
  <c r="O589" i="42"/>
  <c r="O619" i="42"/>
  <c r="Q13" i="56"/>
  <c r="Q593" i="42" s="1"/>
  <c r="Q9" i="57"/>
  <c r="Q581" i="42" s="1"/>
  <c r="Q9" i="56"/>
  <c r="Q589" i="42" s="1"/>
  <c r="J37" i="19"/>
  <c r="Q13" i="57" l="1"/>
  <c r="Q585" i="42" s="1"/>
  <c r="H211" i="42"/>
  <c r="I211" i="42"/>
  <c r="J211" i="42"/>
  <c r="K211" i="42"/>
  <c r="L211" i="42"/>
  <c r="M211" i="42"/>
  <c r="N211" i="42"/>
  <c r="H210" i="42"/>
  <c r="I210" i="42"/>
  <c r="J210" i="42"/>
  <c r="K210" i="42"/>
  <c r="L210" i="42"/>
  <c r="M210" i="42"/>
  <c r="N210" i="42"/>
  <c r="H209" i="42"/>
  <c r="I209" i="42"/>
  <c r="J209" i="42"/>
  <c r="K209" i="42"/>
  <c r="L209" i="42"/>
  <c r="M209" i="42"/>
  <c r="N209" i="42"/>
  <c r="A210" i="42"/>
  <c r="A211" i="42"/>
  <c r="A209" i="42"/>
  <c r="P17" i="8"/>
  <c r="P209" i="42" s="1"/>
  <c r="P18" i="8"/>
  <c r="P210" i="42" s="1"/>
  <c r="P19" i="8"/>
  <c r="P211" i="42" s="1"/>
  <c r="Q18" i="8" l="1"/>
  <c r="Q210" i="42" s="1"/>
  <c r="Q19" i="8"/>
  <c r="Q211" i="42" s="1"/>
  <c r="Q17" i="8"/>
  <c r="Q209" i="42" s="1"/>
  <c r="D598" i="42" l="1"/>
  <c r="E598" i="42"/>
  <c r="G598" i="42"/>
  <c r="H598" i="42"/>
  <c r="I598" i="42"/>
  <c r="J598" i="42"/>
  <c r="K598" i="42"/>
  <c r="L598" i="42"/>
  <c r="M598" i="42"/>
  <c r="N598" i="42"/>
  <c r="C598" i="42"/>
  <c r="B598" i="42"/>
  <c r="A598" i="42"/>
  <c r="P10" i="39"/>
  <c r="P598" i="42" s="1"/>
  <c r="Q10" i="39" l="1"/>
  <c r="Q598" i="42" s="1"/>
  <c r="O598" i="42"/>
  <c r="G493" i="42"/>
  <c r="H493" i="42"/>
  <c r="I493" i="42"/>
  <c r="J493" i="42"/>
  <c r="K493" i="42"/>
  <c r="L493" i="42"/>
  <c r="M493" i="42"/>
  <c r="N493" i="42"/>
  <c r="E461" i="42"/>
  <c r="F461" i="42"/>
  <c r="G461" i="42"/>
  <c r="H461" i="42"/>
  <c r="I461" i="42"/>
  <c r="J461" i="42"/>
  <c r="K461" i="42"/>
  <c r="L461" i="42"/>
  <c r="M461" i="42"/>
  <c r="N461" i="42"/>
  <c r="B461" i="42"/>
  <c r="A461" i="42"/>
  <c r="H423" i="42"/>
  <c r="I423" i="42"/>
  <c r="J423" i="42"/>
  <c r="K423" i="42"/>
  <c r="L423" i="42"/>
  <c r="M423" i="42"/>
  <c r="N423" i="42"/>
  <c r="P31" i="4"/>
  <c r="P388" i="42" s="1"/>
  <c r="D319" i="42"/>
  <c r="E319" i="42"/>
  <c r="F319" i="42"/>
  <c r="G319" i="42"/>
  <c r="H319" i="42"/>
  <c r="I319" i="42"/>
  <c r="J319" i="42"/>
  <c r="K319" i="42"/>
  <c r="L319" i="42"/>
  <c r="M319" i="42"/>
  <c r="N319" i="42"/>
  <c r="C319" i="42"/>
  <c r="B319" i="42"/>
  <c r="A319" i="42"/>
  <c r="D278" i="42"/>
  <c r="E278" i="42"/>
  <c r="F278" i="42"/>
  <c r="G278" i="42"/>
  <c r="H278" i="42"/>
  <c r="I278" i="42"/>
  <c r="J278" i="42"/>
  <c r="K278" i="42"/>
  <c r="L278" i="42"/>
  <c r="M278" i="42"/>
  <c r="N278" i="42"/>
  <c r="C278" i="42"/>
  <c r="C277" i="42"/>
  <c r="B278" i="42"/>
  <c r="A278" i="42"/>
  <c r="H231" i="42"/>
  <c r="I231" i="42"/>
  <c r="J231" i="42"/>
  <c r="K231" i="42"/>
  <c r="L231" i="42"/>
  <c r="M231" i="42"/>
  <c r="N231" i="42"/>
  <c r="D189" i="42"/>
  <c r="E189" i="42"/>
  <c r="F189" i="42"/>
  <c r="G189" i="42"/>
  <c r="H189" i="42"/>
  <c r="I189" i="42"/>
  <c r="J189" i="42"/>
  <c r="K189" i="42"/>
  <c r="L189" i="42"/>
  <c r="M189" i="42"/>
  <c r="N189" i="42"/>
  <c r="C189" i="42"/>
  <c r="B189" i="42"/>
  <c r="A189" i="42"/>
  <c r="D151" i="42"/>
  <c r="E151" i="42"/>
  <c r="F151" i="42"/>
  <c r="G151" i="42"/>
  <c r="H151" i="42"/>
  <c r="I151" i="42"/>
  <c r="J151" i="42"/>
  <c r="K151" i="42"/>
  <c r="L151" i="42"/>
  <c r="M151" i="42"/>
  <c r="N151" i="42"/>
  <c r="B151" i="42"/>
  <c r="A151" i="42"/>
  <c r="D116" i="42"/>
  <c r="E116" i="42"/>
  <c r="F116" i="42"/>
  <c r="G116" i="42"/>
  <c r="H116" i="42"/>
  <c r="I116" i="42"/>
  <c r="J116" i="42"/>
  <c r="K116" i="42"/>
  <c r="L116" i="42"/>
  <c r="M116" i="42"/>
  <c r="N116" i="42"/>
  <c r="B116" i="42"/>
  <c r="A116" i="42"/>
  <c r="D84" i="42"/>
  <c r="E84" i="42"/>
  <c r="F84" i="42"/>
  <c r="G84" i="42"/>
  <c r="H84" i="42"/>
  <c r="I84" i="42"/>
  <c r="J84" i="42"/>
  <c r="K84" i="42"/>
  <c r="L84" i="42"/>
  <c r="M84" i="42"/>
  <c r="N84" i="42"/>
  <c r="C84" i="42"/>
  <c r="B84" i="42"/>
  <c r="A84" i="42"/>
  <c r="P38" i="41"/>
  <c r="P319" i="42" s="1"/>
  <c r="P44" i="25"/>
  <c r="P278" i="42" s="1"/>
  <c r="O278" i="42"/>
  <c r="P41" i="8"/>
  <c r="P233" i="42" s="1"/>
  <c r="P36" i="3"/>
  <c r="P189" i="42" s="1"/>
  <c r="O189" i="42"/>
  <c r="P33" i="6"/>
  <c r="P355" i="42" s="1"/>
  <c r="P29" i="46"/>
  <c r="P26" i="9"/>
  <c r="P461" i="42" s="1"/>
  <c r="P32" i="19"/>
  <c r="P84" i="42" s="1"/>
  <c r="P28" i="5"/>
  <c r="P423" i="42" s="1"/>
  <c r="P32" i="2"/>
  <c r="P151" i="42" s="1"/>
  <c r="P30" i="44"/>
  <c r="P47" i="42" s="1"/>
  <c r="P32" i="7"/>
  <c r="P116" i="42" s="1"/>
  <c r="P493" i="42" l="1"/>
  <c r="P490" i="42"/>
  <c r="Q38" i="41"/>
  <c r="Q319" i="42" s="1"/>
  <c r="Q29" i="46"/>
  <c r="O319" i="42"/>
  <c r="Q44" i="25"/>
  <c r="Q278" i="42" s="1"/>
  <c r="Q36" i="3"/>
  <c r="Q189" i="42" s="1"/>
  <c r="O493" i="42"/>
  <c r="Q32" i="19"/>
  <c r="Q84" i="42" s="1"/>
  <c r="Q31" i="4"/>
  <c r="Q388" i="42" s="1"/>
  <c r="O423" i="42"/>
  <c r="Q28" i="5"/>
  <c r="Q423" i="42" s="1"/>
  <c r="O151" i="42"/>
  <c r="Q32" i="2"/>
  <c r="Q151" i="42" s="1"/>
  <c r="Q30" i="44"/>
  <c r="Q47" i="42" s="1"/>
  <c r="Q32" i="7"/>
  <c r="Q116" i="42" s="1"/>
  <c r="Q41" i="8"/>
  <c r="Q233" i="42" s="1"/>
  <c r="Q33" i="6"/>
  <c r="Q355" i="42" s="1"/>
  <c r="Q26" i="9"/>
  <c r="Q461" i="42" s="1"/>
  <c r="O461" i="42"/>
  <c r="Q493" i="42" l="1"/>
  <c r="Q490" i="42"/>
  <c r="I656" i="42"/>
  <c r="I657" i="42"/>
  <c r="I658" i="42"/>
  <c r="H656" i="42"/>
  <c r="H657" i="42"/>
  <c r="H658" i="42"/>
  <c r="G656" i="42"/>
  <c r="G657" i="42"/>
  <c r="G658" i="42"/>
  <c r="F656" i="42"/>
  <c r="F657" i="42"/>
  <c r="F658" i="42"/>
  <c r="E656" i="42"/>
  <c r="E657" i="42"/>
  <c r="E658" i="42"/>
  <c r="D656" i="42"/>
  <c r="D657" i="42"/>
  <c r="D658" i="42"/>
  <c r="D655" i="42"/>
  <c r="E655" i="42"/>
  <c r="F655" i="42"/>
  <c r="G655" i="42"/>
  <c r="H655" i="42"/>
  <c r="I655" i="42"/>
  <c r="C656" i="42"/>
  <c r="C657" i="42"/>
  <c r="C658" i="42"/>
  <c r="C655" i="42"/>
  <c r="D573" i="42" l="1"/>
  <c r="E573" i="42"/>
  <c r="F573" i="42"/>
  <c r="G573" i="42"/>
  <c r="H573" i="42"/>
  <c r="I573" i="42"/>
  <c r="J573" i="42"/>
  <c r="K573" i="42"/>
  <c r="L573" i="42"/>
  <c r="M573" i="42"/>
  <c r="N573" i="42"/>
  <c r="C573" i="42"/>
  <c r="A577" i="42"/>
  <c r="A574" i="42"/>
  <c r="A575" i="42"/>
  <c r="A576" i="42"/>
  <c r="A573" i="42"/>
  <c r="B573" i="42"/>
  <c r="N13" i="55"/>
  <c r="N577" i="42" s="1"/>
  <c r="M13" i="55"/>
  <c r="M577" i="42" s="1"/>
  <c r="L13" i="55"/>
  <c r="L577" i="42" s="1"/>
  <c r="K13" i="55"/>
  <c r="K577" i="42" s="1"/>
  <c r="J13" i="55"/>
  <c r="J577" i="42" s="1"/>
  <c r="I13" i="55"/>
  <c r="I577" i="42" s="1"/>
  <c r="H13" i="55"/>
  <c r="H577" i="42" s="1"/>
  <c r="G13" i="55"/>
  <c r="G577" i="42" s="1"/>
  <c r="F13" i="55"/>
  <c r="F577" i="42" s="1"/>
  <c r="E13" i="55"/>
  <c r="E577" i="42" s="1"/>
  <c r="D13" i="55"/>
  <c r="D577" i="42" s="1"/>
  <c r="C13" i="55"/>
  <c r="C577" i="42" s="1"/>
  <c r="B13" i="55"/>
  <c r="B577" i="42" s="1"/>
  <c r="P9" i="55"/>
  <c r="P13" i="55" s="1"/>
  <c r="P577" i="42" s="1"/>
  <c r="O9" i="55"/>
  <c r="Q9" i="55" l="1"/>
  <c r="Q573" i="42" s="1"/>
  <c r="O573" i="42"/>
  <c r="P573" i="42"/>
  <c r="O13" i="55"/>
  <c r="P20" i="51"/>
  <c r="P644" i="42" s="1"/>
  <c r="P21" i="51"/>
  <c r="P645" i="42" s="1"/>
  <c r="P14" i="51"/>
  <c r="P638" i="42" s="1"/>
  <c r="P10" i="51"/>
  <c r="P634" i="42" s="1"/>
  <c r="P12" i="51"/>
  <c r="P636" i="42" s="1"/>
  <c r="D260" i="42"/>
  <c r="E260" i="42"/>
  <c r="F260" i="42"/>
  <c r="G260" i="42"/>
  <c r="H260" i="42"/>
  <c r="I260" i="42"/>
  <c r="J260" i="42"/>
  <c r="K260" i="42"/>
  <c r="L260" i="42"/>
  <c r="M260" i="42"/>
  <c r="N260" i="42"/>
  <c r="B260" i="42"/>
  <c r="A260" i="42"/>
  <c r="P12" i="2"/>
  <c r="P131" i="42" s="1"/>
  <c r="A131" i="42"/>
  <c r="Q20" i="51" l="1"/>
  <c r="Q644" i="42" s="1"/>
  <c r="Q13" i="55"/>
  <c r="Q577" i="42" s="1"/>
  <c r="O577" i="42"/>
  <c r="Q10" i="51"/>
  <c r="Q634" i="42" s="1"/>
  <c r="Q21" i="51"/>
  <c r="Q645" i="42" s="1"/>
  <c r="Q14" i="51"/>
  <c r="Q638" i="42" s="1"/>
  <c r="Q12" i="51"/>
  <c r="Q636" i="42" s="1"/>
  <c r="P13" i="41"/>
  <c r="P294" i="42" s="1"/>
  <c r="B64" i="42"/>
  <c r="O604" i="42"/>
  <c r="D604" i="42"/>
  <c r="E604" i="42"/>
  <c r="G604" i="42"/>
  <c r="H604" i="42"/>
  <c r="I604" i="42"/>
  <c r="J604" i="42"/>
  <c r="K604" i="42"/>
  <c r="L604" i="42"/>
  <c r="M604" i="42"/>
  <c r="N604" i="42"/>
  <c r="C604" i="42"/>
  <c r="B604" i="42"/>
  <c r="A604" i="42"/>
  <c r="D294" i="42"/>
  <c r="E294" i="42"/>
  <c r="F294" i="42"/>
  <c r="G294" i="42"/>
  <c r="H294" i="42"/>
  <c r="I294" i="42"/>
  <c r="J294" i="42"/>
  <c r="K294" i="42"/>
  <c r="L294" i="42"/>
  <c r="M294" i="42"/>
  <c r="N294" i="42"/>
  <c r="B294" i="42"/>
  <c r="A294" i="42"/>
  <c r="P16" i="39"/>
  <c r="D205" i="42"/>
  <c r="E205" i="42"/>
  <c r="H205" i="42"/>
  <c r="I205" i="42"/>
  <c r="J205" i="42"/>
  <c r="K205" i="42"/>
  <c r="L205" i="42"/>
  <c r="M205" i="42"/>
  <c r="N205" i="42"/>
  <c r="A205" i="42"/>
  <c r="A206" i="42"/>
  <c r="A165" i="42"/>
  <c r="A166" i="42"/>
  <c r="P13" i="8"/>
  <c r="P205" i="42" s="1"/>
  <c r="Q13" i="8" l="1"/>
  <c r="Q205" i="42" s="1"/>
  <c r="Q16" i="39"/>
  <c r="Q604" i="42" s="1"/>
  <c r="Q13" i="41"/>
  <c r="Q294" i="42" s="1"/>
  <c r="O294" i="42"/>
  <c r="P604" i="42"/>
  <c r="M291" i="42"/>
  <c r="M292" i="42"/>
  <c r="M293" i="42"/>
  <c r="M295" i="42"/>
  <c r="M296" i="42"/>
  <c r="M297" i="42"/>
  <c r="M298" i="42"/>
  <c r="M299" i="42"/>
  <c r="M300" i="42"/>
  <c r="M301" i="42"/>
  <c r="M302" i="42"/>
  <c r="M303" i="42"/>
  <c r="M304" i="42"/>
  <c r="M305" i="42"/>
  <c r="M306" i="42"/>
  <c r="M307" i="42"/>
  <c r="M308" i="42"/>
  <c r="M309" i="42"/>
  <c r="M310" i="42"/>
  <c r="M311" i="42"/>
  <c r="M312" i="42"/>
  <c r="M313" i="42"/>
  <c r="M314" i="42"/>
  <c r="M315" i="42"/>
  <c r="M316" i="42"/>
  <c r="M317" i="42"/>
  <c r="M318" i="42"/>
  <c r="M320" i="42"/>
  <c r="M321" i="42"/>
  <c r="M322" i="42"/>
  <c r="M323" i="42"/>
  <c r="M324" i="42"/>
  <c r="M325" i="42"/>
  <c r="M326" i="42"/>
  <c r="M290" i="42"/>
  <c r="D304" i="42"/>
  <c r="E304" i="42"/>
  <c r="F304" i="42"/>
  <c r="G304" i="42"/>
  <c r="H304" i="42"/>
  <c r="I304" i="42"/>
  <c r="J304" i="42"/>
  <c r="K304" i="42"/>
  <c r="L304" i="42"/>
  <c r="N304" i="42"/>
  <c r="B304" i="42"/>
  <c r="A304" i="42"/>
  <c r="L47" i="8"/>
  <c r="P28" i="4" l="1"/>
  <c r="P385" i="42" s="1"/>
  <c r="P29" i="6"/>
  <c r="P351" i="42" s="1"/>
  <c r="L34" i="9"/>
  <c r="P9" i="54"/>
  <c r="P656" i="42" s="1"/>
  <c r="O9" i="54"/>
  <c r="O656" i="42" s="1"/>
  <c r="K656" i="42"/>
  <c r="L656" i="42"/>
  <c r="M656" i="42"/>
  <c r="N656" i="42"/>
  <c r="J656" i="42"/>
  <c r="B656" i="42"/>
  <c r="A656" i="42"/>
  <c r="Q29" i="6" l="1"/>
  <c r="Q351" i="42" s="1"/>
  <c r="Q28" i="4"/>
  <c r="Q385" i="42" s="1"/>
  <c r="Q9" i="54"/>
  <c r="Q656" i="42" s="1"/>
  <c r="O628" i="42"/>
  <c r="M628" i="42"/>
  <c r="N628" i="42"/>
  <c r="L628" i="42"/>
  <c r="K628" i="42"/>
  <c r="D628" i="42"/>
  <c r="E628" i="42"/>
  <c r="F628" i="42"/>
  <c r="G628" i="42"/>
  <c r="H628" i="42"/>
  <c r="I628" i="42"/>
  <c r="J628" i="42"/>
  <c r="C628" i="42"/>
  <c r="B628" i="42"/>
  <c r="A628" i="42"/>
  <c r="Q628" i="42" l="1"/>
  <c r="P628" i="42"/>
  <c r="C668" i="42"/>
  <c r="D668" i="42"/>
  <c r="E668" i="42"/>
  <c r="F668" i="42"/>
  <c r="C667" i="42"/>
  <c r="D667" i="42"/>
  <c r="E667" i="42"/>
  <c r="F667" i="42"/>
  <c r="G667" i="42"/>
  <c r="H667" i="42"/>
  <c r="I667" i="42"/>
  <c r="J667" i="42"/>
  <c r="K667" i="42"/>
  <c r="L667" i="42"/>
  <c r="M667" i="42"/>
  <c r="N667" i="42"/>
  <c r="C666" i="42"/>
  <c r="D666" i="42"/>
  <c r="E666" i="42"/>
  <c r="F666" i="42"/>
  <c r="G666" i="42"/>
  <c r="H666" i="42"/>
  <c r="I666" i="42"/>
  <c r="J666" i="42"/>
  <c r="K666" i="42"/>
  <c r="L666" i="42"/>
  <c r="M666" i="42"/>
  <c r="N666" i="42"/>
  <c r="C665" i="42"/>
  <c r="D665" i="42"/>
  <c r="E665" i="42"/>
  <c r="F665" i="42"/>
  <c r="G665" i="42"/>
  <c r="H665" i="42"/>
  <c r="I665" i="42"/>
  <c r="J665" i="42"/>
  <c r="K665" i="42"/>
  <c r="L665" i="42"/>
  <c r="M665" i="42"/>
  <c r="N665" i="42"/>
  <c r="C664" i="42"/>
  <c r="D664" i="42"/>
  <c r="E664" i="42"/>
  <c r="F664" i="42"/>
  <c r="G664" i="42"/>
  <c r="H664" i="42"/>
  <c r="I664" i="42"/>
  <c r="J664" i="42"/>
  <c r="K664" i="42"/>
  <c r="L664" i="42"/>
  <c r="M664" i="42"/>
  <c r="N664" i="42"/>
  <c r="C663" i="42"/>
  <c r="D663" i="42"/>
  <c r="E663" i="42"/>
  <c r="F663" i="42"/>
  <c r="G663" i="42"/>
  <c r="H663" i="42"/>
  <c r="I663" i="42"/>
  <c r="J663" i="42"/>
  <c r="K663" i="42"/>
  <c r="L663" i="42"/>
  <c r="M663" i="42"/>
  <c r="N663" i="42"/>
  <c r="B664" i="42"/>
  <c r="B665" i="42"/>
  <c r="B666" i="42"/>
  <c r="B667" i="42"/>
  <c r="B668" i="42"/>
  <c r="A664" i="42"/>
  <c r="A665" i="42"/>
  <c r="A666" i="42"/>
  <c r="A667" i="42"/>
  <c r="A668" i="42"/>
  <c r="B663" i="42"/>
  <c r="A663" i="42"/>
  <c r="K658" i="42"/>
  <c r="L658" i="42"/>
  <c r="M658" i="42"/>
  <c r="N658" i="42"/>
  <c r="K657" i="42"/>
  <c r="L657" i="42"/>
  <c r="M657" i="42"/>
  <c r="N657" i="42"/>
  <c r="K655" i="42"/>
  <c r="L655" i="42"/>
  <c r="M655" i="42"/>
  <c r="N655" i="42"/>
  <c r="J657" i="42"/>
  <c r="J658" i="42"/>
  <c r="J655" i="42"/>
  <c r="B657" i="42"/>
  <c r="B658" i="42"/>
  <c r="B655" i="42"/>
  <c r="A657" i="42"/>
  <c r="A658" i="42"/>
  <c r="A655" i="42"/>
  <c r="P11" i="54"/>
  <c r="P655" i="42" s="1"/>
  <c r="P10" i="54"/>
  <c r="P657" i="42" s="1"/>
  <c r="P12" i="54"/>
  <c r="P658" i="42" s="1"/>
  <c r="O11" i="54"/>
  <c r="O655" i="42" s="1"/>
  <c r="O10" i="54"/>
  <c r="N13" i="54"/>
  <c r="N659" i="42" s="1"/>
  <c r="M13" i="54"/>
  <c r="M659" i="42" s="1"/>
  <c r="L13" i="54"/>
  <c r="L659" i="42" s="1"/>
  <c r="K13" i="54"/>
  <c r="K659" i="42" s="1"/>
  <c r="J13" i="54"/>
  <c r="J659" i="42" s="1"/>
  <c r="I13" i="54"/>
  <c r="I659" i="42" s="1"/>
  <c r="H13" i="54"/>
  <c r="H659" i="42" s="1"/>
  <c r="G13" i="54"/>
  <c r="G659" i="42" s="1"/>
  <c r="F13" i="54"/>
  <c r="F659" i="42" s="1"/>
  <c r="E13" i="54"/>
  <c r="E659" i="42" s="1"/>
  <c r="D13" i="54"/>
  <c r="D659" i="42" s="1"/>
  <c r="C659" i="42"/>
  <c r="B13" i="54"/>
  <c r="B659" i="42" s="1"/>
  <c r="O12" i="54"/>
  <c r="O658" i="42" s="1"/>
  <c r="Q10" i="54" l="1"/>
  <c r="Q657" i="42" s="1"/>
  <c r="O657" i="42"/>
  <c r="Q12" i="54"/>
  <c r="Q658" i="42" s="1"/>
  <c r="P13" i="54"/>
  <c r="P659" i="42" s="1"/>
  <c r="Q11" i="54"/>
  <c r="Q655" i="42" s="1"/>
  <c r="O13" i="54"/>
  <c r="O659" i="42" s="1"/>
  <c r="D80" i="42"/>
  <c r="E80" i="42"/>
  <c r="F80" i="42"/>
  <c r="G80" i="42"/>
  <c r="H80" i="42"/>
  <c r="I80" i="42"/>
  <c r="J80" i="42"/>
  <c r="K80" i="42"/>
  <c r="L80" i="42"/>
  <c r="M80" i="42"/>
  <c r="N80" i="42"/>
  <c r="D79" i="42"/>
  <c r="E79" i="42"/>
  <c r="F79" i="42"/>
  <c r="G79" i="42"/>
  <c r="H79" i="42"/>
  <c r="I79" i="42"/>
  <c r="J79" i="42"/>
  <c r="K79" i="42"/>
  <c r="L79" i="42"/>
  <c r="M79" i="42"/>
  <c r="N79" i="42"/>
  <c r="C79" i="42"/>
  <c r="C80" i="42"/>
  <c r="B79" i="42"/>
  <c r="B80" i="42"/>
  <c r="A79" i="42"/>
  <c r="A80" i="42"/>
  <c r="P27" i="19"/>
  <c r="P79" i="42" s="1"/>
  <c r="P28" i="19"/>
  <c r="P80" i="42" s="1"/>
  <c r="A22" i="42"/>
  <c r="N21" i="42"/>
  <c r="M21" i="42"/>
  <c r="L21" i="42"/>
  <c r="K21" i="42"/>
  <c r="J21" i="42"/>
  <c r="I21" i="42"/>
  <c r="H21" i="42"/>
  <c r="G21" i="42"/>
  <c r="F21" i="42"/>
  <c r="E21" i="42"/>
  <c r="D21" i="42"/>
  <c r="C21" i="42"/>
  <c r="B21" i="42"/>
  <c r="A21" i="42"/>
  <c r="N20" i="42"/>
  <c r="M20" i="42"/>
  <c r="L20" i="42"/>
  <c r="K20" i="42"/>
  <c r="J20" i="42"/>
  <c r="I20" i="42"/>
  <c r="H20" i="42"/>
  <c r="G20" i="42"/>
  <c r="F20" i="42"/>
  <c r="E20" i="42"/>
  <c r="D20" i="42"/>
  <c r="B20" i="42"/>
  <c r="A20" i="42"/>
  <c r="N19" i="42"/>
  <c r="M19" i="42"/>
  <c r="L19" i="42"/>
  <c r="K19" i="42"/>
  <c r="J19" i="42"/>
  <c r="I19" i="42"/>
  <c r="H19" i="42"/>
  <c r="G19" i="42"/>
  <c r="F19" i="42"/>
  <c r="E19" i="42"/>
  <c r="D19" i="42"/>
  <c r="B19" i="42"/>
  <c r="A19" i="42"/>
  <c r="N18" i="42"/>
  <c r="M18" i="42"/>
  <c r="L18" i="42"/>
  <c r="K18" i="42"/>
  <c r="J18" i="42"/>
  <c r="I18" i="42"/>
  <c r="H18" i="42"/>
  <c r="G18" i="42"/>
  <c r="F18" i="42"/>
  <c r="E18" i="42"/>
  <c r="D18" i="42"/>
  <c r="B18" i="42"/>
  <c r="A18" i="42"/>
  <c r="N17" i="42"/>
  <c r="M17" i="42"/>
  <c r="L17" i="42"/>
  <c r="K17" i="42"/>
  <c r="J17" i="42"/>
  <c r="I17" i="42"/>
  <c r="H17" i="42"/>
  <c r="G17" i="42"/>
  <c r="F17" i="42"/>
  <c r="E17" i="42"/>
  <c r="D17" i="42"/>
  <c r="B17" i="42"/>
  <c r="A17" i="42"/>
  <c r="N16" i="42"/>
  <c r="M16" i="42"/>
  <c r="L16" i="42"/>
  <c r="K16" i="42"/>
  <c r="J16" i="42"/>
  <c r="I16" i="42"/>
  <c r="H16" i="42"/>
  <c r="G16" i="42"/>
  <c r="F16" i="42"/>
  <c r="E16" i="42"/>
  <c r="D16" i="42"/>
  <c r="C16" i="42"/>
  <c r="B16" i="42"/>
  <c r="A16" i="42"/>
  <c r="N15" i="42"/>
  <c r="M15" i="42"/>
  <c r="L15" i="42"/>
  <c r="K15" i="42"/>
  <c r="J15" i="42"/>
  <c r="I15" i="42"/>
  <c r="H15" i="42"/>
  <c r="G15" i="42"/>
  <c r="F15" i="42"/>
  <c r="E15" i="42"/>
  <c r="D15" i="42"/>
  <c r="C15" i="42"/>
  <c r="B15" i="42"/>
  <c r="A15" i="42"/>
  <c r="N14" i="42"/>
  <c r="M14" i="42"/>
  <c r="L14" i="42"/>
  <c r="K14" i="42"/>
  <c r="J14" i="42"/>
  <c r="I14" i="42"/>
  <c r="H14" i="42"/>
  <c r="G14" i="42"/>
  <c r="F14" i="42"/>
  <c r="E14" i="42"/>
  <c r="D14" i="42"/>
  <c r="C14" i="42"/>
  <c r="B14" i="42"/>
  <c r="A14" i="42"/>
  <c r="N13" i="42"/>
  <c r="M13" i="42"/>
  <c r="L13" i="42"/>
  <c r="K13" i="42"/>
  <c r="J13" i="42"/>
  <c r="I13" i="42"/>
  <c r="H13" i="42"/>
  <c r="G13" i="42"/>
  <c r="F13" i="42"/>
  <c r="E13" i="42"/>
  <c r="D13" i="42"/>
  <c r="C13" i="42"/>
  <c r="B13" i="42"/>
  <c r="A13" i="42"/>
  <c r="N12" i="42"/>
  <c r="M12" i="42"/>
  <c r="L12" i="42"/>
  <c r="K12" i="42"/>
  <c r="J12" i="42"/>
  <c r="I12" i="42"/>
  <c r="H12" i="42"/>
  <c r="G12" i="42"/>
  <c r="F12" i="42"/>
  <c r="E12" i="42"/>
  <c r="D12" i="42"/>
  <c r="C12" i="42"/>
  <c r="B12" i="42"/>
  <c r="A12" i="42"/>
  <c r="N11" i="42"/>
  <c r="M11" i="42"/>
  <c r="L11" i="42"/>
  <c r="K11" i="42"/>
  <c r="J11" i="42"/>
  <c r="I11" i="42"/>
  <c r="H11" i="42"/>
  <c r="G11" i="42"/>
  <c r="F11" i="42"/>
  <c r="E11" i="42"/>
  <c r="D11" i="42"/>
  <c r="C11" i="42"/>
  <c r="B11" i="42"/>
  <c r="A11" i="42"/>
  <c r="N10" i="42"/>
  <c r="M10" i="42"/>
  <c r="L10" i="42"/>
  <c r="K10" i="42"/>
  <c r="J10" i="42"/>
  <c r="I10" i="42"/>
  <c r="H10" i="42"/>
  <c r="G10" i="42"/>
  <c r="F10" i="42"/>
  <c r="E10" i="42"/>
  <c r="D10" i="42"/>
  <c r="C10" i="42"/>
  <c r="B10" i="42"/>
  <c r="A10" i="42"/>
  <c r="N9" i="42"/>
  <c r="M9" i="42"/>
  <c r="L9" i="42"/>
  <c r="K9" i="42"/>
  <c r="J9" i="42"/>
  <c r="I9" i="42"/>
  <c r="H9" i="42"/>
  <c r="G9" i="42"/>
  <c r="F9" i="42"/>
  <c r="E9" i="42"/>
  <c r="D9" i="42"/>
  <c r="C9" i="42"/>
  <c r="B9" i="42"/>
  <c r="A9" i="42"/>
  <c r="N8" i="42"/>
  <c r="M8" i="42"/>
  <c r="L8" i="42"/>
  <c r="K8" i="42"/>
  <c r="J8" i="42"/>
  <c r="I8" i="42"/>
  <c r="H8" i="42"/>
  <c r="G8" i="42"/>
  <c r="F8" i="42"/>
  <c r="E8" i="42"/>
  <c r="D8" i="42"/>
  <c r="C8" i="42"/>
  <c r="B8" i="42"/>
  <c r="A8" i="42"/>
  <c r="N7" i="42"/>
  <c r="M7" i="42"/>
  <c r="L7" i="42"/>
  <c r="K7" i="42"/>
  <c r="J7" i="42"/>
  <c r="I7" i="42"/>
  <c r="H7" i="42"/>
  <c r="G7" i="42"/>
  <c r="F7" i="42"/>
  <c r="E7" i="42"/>
  <c r="D7" i="42"/>
  <c r="C7" i="42"/>
  <c r="B7" i="42"/>
  <c r="A7" i="42"/>
  <c r="N6" i="42"/>
  <c r="M6" i="42"/>
  <c r="L6" i="42"/>
  <c r="K6" i="42"/>
  <c r="J6" i="42"/>
  <c r="I6" i="42"/>
  <c r="H6" i="42"/>
  <c r="G6" i="42"/>
  <c r="F6" i="42"/>
  <c r="E6" i="42"/>
  <c r="D6" i="42"/>
  <c r="C6" i="42"/>
  <c r="B6" i="42"/>
  <c r="A6" i="42"/>
  <c r="N25" i="43"/>
  <c r="N22" i="42" s="1"/>
  <c r="M25" i="43"/>
  <c r="M22" i="42" s="1"/>
  <c r="L25" i="43"/>
  <c r="L22" i="42" s="1"/>
  <c r="K25" i="43"/>
  <c r="K22" i="42" s="1"/>
  <c r="J25" i="43"/>
  <c r="J22" i="42" s="1"/>
  <c r="I25" i="43"/>
  <c r="I22" i="42" s="1"/>
  <c r="H25" i="43"/>
  <c r="H22" i="42" s="1"/>
  <c r="G25" i="43"/>
  <c r="G22" i="42" s="1"/>
  <c r="F25" i="43"/>
  <c r="F22" i="42" s="1"/>
  <c r="E25" i="43"/>
  <c r="E22" i="42" s="1"/>
  <c r="D25" i="43"/>
  <c r="D22" i="42" s="1"/>
  <c r="C25" i="43"/>
  <c r="C22" i="42" s="1"/>
  <c r="B25" i="43"/>
  <c r="B22" i="42" s="1"/>
  <c r="O21" i="42"/>
  <c r="O20" i="42"/>
  <c r="O19" i="42"/>
  <c r="O18" i="42"/>
  <c r="O17" i="42"/>
  <c r="O16" i="42"/>
  <c r="O15" i="42"/>
  <c r="O14" i="42"/>
  <c r="O13" i="42"/>
  <c r="O11" i="42"/>
  <c r="O10" i="42"/>
  <c r="O9" i="42"/>
  <c r="O7" i="42"/>
  <c r="O9" i="43"/>
  <c r="O6" i="42" s="1"/>
  <c r="Q28" i="19" l="1"/>
  <c r="Q80" i="42" s="1"/>
  <c r="Q13" i="54"/>
  <c r="Q659" i="42" s="1"/>
  <c r="Q27" i="19"/>
  <c r="Q79" i="42" s="1"/>
  <c r="O8" i="42"/>
  <c r="O12" i="42"/>
  <c r="O25" i="43"/>
  <c r="D266" i="42"/>
  <c r="E266" i="42"/>
  <c r="F266" i="42"/>
  <c r="G266" i="42"/>
  <c r="H266" i="42"/>
  <c r="I266" i="42"/>
  <c r="J266" i="42"/>
  <c r="K266" i="42"/>
  <c r="L266" i="42"/>
  <c r="M266" i="42"/>
  <c r="N266" i="42"/>
  <c r="D265" i="42"/>
  <c r="E265" i="42"/>
  <c r="F265" i="42"/>
  <c r="G265" i="42"/>
  <c r="H265" i="42"/>
  <c r="I265" i="42"/>
  <c r="J265" i="42"/>
  <c r="K265" i="42"/>
  <c r="L265" i="42"/>
  <c r="M265" i="42"/>
  <c r="N265" i="42"/>
  <c r="B265" i="42"/>
  <c r="B266" i="42"/>
  <c r="A265" i="42"/>
  <c r="A266" i="42"/>
  <c r="P32" i="25"/>
  <c r="P266" i="42" s="1"/>
  <c r="P31" i="25"/>
  <c r="P265" i="42" s="1"/>
  <c r="Q31" i="25" l="1"/>
  <c r="Q265" i="42" s="1"/>
  <c r="Q32" i="25"/>
  <c r="Q266" i="42" s="1"/>
  <c r="O265" i="42"/>
  <c r="O22" i="42"/>
  <c r="O266" i="42"/>
  <c r="P15" i="44"/>
  <c r="P32" i="42" s="1"/>
  <c r="Q15" i="44" l="1"/>
  <c r="Q32" i="42" s="1"/>
  <c r="H411" i="42"/>
  <c r="I411" i="42"/>
  <c r="J411" i="42"/>
  <c r="K411" i="42"/>
  <c r="L411" i="42"/>
  <c r="M411" i="42"/>
  <c r="N411" i="42"/>
  <c r="H410" i="42"/>
  <c r="I410" i="42"/>
  <c r="J410" i="42"/>
  <c r="K410" i="42"/>
  <c r="L410" i="42"/>
  <c r="M410" i="42"/>
  <c r="N410" i="42"/>
  <c r="H409" i="42"/>
  <c r="I409" i="42"/>
  <c r="J409" i="42"/>
  <c r="K409" i="42"/>
  <c r="L409" i="42"/>
  <c r="M409" i="42"/>
  <c r="N409" i="42"/>
  <c r="D247" i="42"/>
  <c r="E247" i="42"/>
  <c r="F247" i="42"/>
  <c r="G247" i="42"/>
  <c r="H247" i="42"/>
  <c r="I247" i="42"/>
  <c r="J247" i="42"/>
  <c r="K247" i="42"/>
  <c r="L247" i="42"/>
  <c r="M247" i="42"/>
  <c r="N247" i="42"/>
  <c r="B247" i="42"/>
  <c r="A247" i="42"/>
  <c r="P13" i="25"/>
  <c r="P247" i="42" s="1"/>
  <c r="D166" i="42"/>
  <c r="E166" i="42"/>
  <c r="F166" i="42"/>
  <c r="G166" i="42"/>
  <c r="H166" i="42"/>
  <c r="I166" i="42"/>
  <c r="J166" i="42"/>
  <c r="K166" i="42"/>
  <c r="L166" i="42"/>
  <c r="M166" i="42"/>
  <c r="N166" i="42"/>
  <c r="B166" i="42"/>
  <c r="P13" i="3"/>
  <c r="P166" i="42" s="1"/>
  <c r="O166" i="42"/>
  <c r="P15" i="5"/>
  <c r="P409" i="42" s="1"/>
  <c r="P37" i="5"/>
  <c r="P38" i="5"/>
  <c r="P411" i="42" s="1"/>
  <c r="O409" i="42"/>
  <c r="O410" i="42"/>
  <c r="P25" i="51"/>
  <c r="P649" i="42" s="1"/>
  <c r="P26" i="51"/>
  <c r="P650" i="42" s="1"/>
  <c r="D27" i="51"/>
  <c r="E27" i="51"/>
  <c r="F27" i="51"/>
  <c r="G27" i="51"/>
  <c r="H27" i="51"/>
  <c r="I27" i="51"/>
  <c r="J27" i="51"/>
  <c r="K27" i="51"/>
  <c r="L27" i="51"/>
  <c r="M27" i="51"/>
  <c r="N27" i="51"/>
  <c r="C27" i="51"/>
  <c r="B27" i="51"/>
  <c r="P19" i="50"/>
  <c r="P543" i="42" s="1"/>
  <c r="D20" i="50"/>
  <c r="E20" i="50"/>
  <c r="F20" i="50"/>
  <c r="G20" i="50"/>
  <c r="H20" i="50"/>
  <c r="I20" i="50"/>
  <c r="J20" i="50"/>
  <c r="K20" i="50"/>
  <c r="L20" i="50"/>
  <c r="M20" i="50"/>
  <c r="N20" i="50"/>
  <c r="C20" i="50"/>
  <c r="B20" i="50"/>
  <c r="D37" i="19"/>
  <c r="E37" i="19"/>
  <c r="F37" i="19"/>
  <c r="G37" i="19"/>
  <c r="H37" i="19"/>
  <c r="I37" i="19"/>
  <c r="K37" i="19"/>
  <c r="L37" i="19"/>
  <c r="M37" i="19"/>
  <c r="N37" i="19"/>
  <c r="C37" i="19"/>
  <c r="B37" i="19"/>
  <c r="P36" i="4"/>
  <c r="P393" i="42" s="1"/>
  <c r="P37" i="4"/>
  <c r="P394" i="42" s="1"/>
  <c r="P35" i="5"/>
  <c r="P36" i="5"/>
  <c r="P431" i="42" s="1"/>
  <c r="O430" i="42"/>
  <c r="O431" i="42"/>
  <c r="P37" i="2"/>
  <c r="P38" i="2"/>
  <c r="P157" i="42" s="1"/>
  <c r="O156" i="42"/>
  <c r="O157" i="42"/>
  <c r="D39" i="2"/>
  <c r="E39" i="2"/>
  <c r="F39" i="2"/>
  <c r="G39" i="2"/>
  <c r="H39" i="2"/>
  <c r="I39" i="2"/>
  <c r="J39" i="2"/>
  <c r="K39" i="2"/>
  <c r="L39" i="2"/>
  <c r="M39" i="2"/>
  <c r="N39" i="2"/>
  <c r="C39" i="2"/>
  <c r="B39" i="2"/>
  <c r="P35" i="44"/>
  <c r="P52" i="42" s="1"/>
  <c r="P36" i="44"/>
  <c r="P53" i="42" s="1"/>
  <c r="D57" i="42"/>
  <c r="M57" i="42"/>
  <c r="P37" i="7"/>
  <c r="P121" i="42" s="1"/>
  <c r="P38" i="7"/>
  <c r="P122" i="42" s="1"/>
  <c r="P44" i="41"/>
  <c r="P45" i="41"/>
  <c r="O325" i="42"/>
  <c r="O326" i="42"/>
  <c r="E46" i="41"/>
  <c r="F46" i="41"/>
  <c r="G46" i="41"/>
  <c r="H46" i="41"/>
  <c r="I46" i="41"/>
  <c r="J46" i="41"/>
  <c r="K46" i="41"/>
  <c r="L46" i="41"/>
  <c r="M46" i="41"/>
  <c r="M327" i="42" s="1"/>
  <c r="N46" i="41"/>
  <c r="C46" i="41"/>
  <c r="B46" i="41"/>
  <c r="D47" i="8"/>
  <c r="E47" i="8"/>
  <c r="F47" i="8"/>
  <c r="G47" i="8"/>
  <c r="H47" i="8"/>
  <c r="I47" i="8"/>
  <c r="J47" i="8"/>
  <c r="K47" i="8"/>
  <c r="M47" i="8"/>
  <c r="N47" i="8"/>
  <c r="C47" i="8"/>
  <c r="B47" i="8"/>
  <c r="P42" i="3"/>
  <c r="P195" i="42" s="1"/>
  <c r="P43" i="3"/>
  <c r="O196" i="42"/>
  <c r="D44" i="3"/>
  <c r="E44" i="3"/>
  <c r="F44" i="3"/>
  <c r="G44" i="3"/>
  <c r="H44" i="3"/>
  <c r="I44" i="3"/>
  <c r="J44" i="3"/>
  <c r="K44" i="3"/>
  <c r="L44" i="3"/>
  <c r="M44" i="3"/>
  <c r="N44" i="3"/>
  <c r="C44" i="3"/>
  <c r="B44" i="3"/>
  <c r="D40" i="6"/>
  <c r="E40" i="6"/>
  <c r="F40" i="6"/>
  <c r="G40" i="6"/>
  <c r="H40" i="6"/>
  <c r="I40" i="6"/>
  <c r="J40" i="6"/>
  <c r="K40" i="6"/>
  <c r="L40" i="6"/>
  <c r="M40" i="6"/>
  <c r="N40" i="6"/>
  <c r="C40" i="6"/>
  <c r="B40" i="6"/>
  <c r="B362" i="42" s="1"/>
  <c r="P35" i="46"/>
  <c r="P499" i="42" s="1"/>
  <c r="P36" i="46"/>
  <c r="P500" i="42" s="1"/>
  <c r="O500" i="42"/>
  <c r="P23" i="47"/>
  <c r="P519" i="42" s="1"/>
  <c r="P24" i="47"/>
  <c r="P520" i="42" s="1"/>
  <c r="O520" i="42"/>
  <c r="P23" i="43"/>
  <c r="P20" i="42" s="1"/>
  <c r="P24" i="43"/>
  <c r="P21" i="42" s="1"/>
  <c r="D25" i="47"/>
  <c r="E25" i="47"/>
  <c r="F25" i="47"/>
  <c r="G25" i="47"/>
  <c r="H25" i="47"/>
  <c r="I25" i="47"/>
  <c r="J25" i="47"/>
  <c r="K25" i="47"/>
  <c r="L25" i="47"/>
  <c r="M25" i="47"/>
  <c r="N25" i="47"/>
  <c r="C25" i="47"/>
  <c r="B25" i="47"/>
  <c r="F34" i="9"/>
  <c r="G34" i="9"/>
  <c r="H34" i="9"/>
  <c r="I34" i="9"/>
  <c r="J34" i="9"/>
  <c r="K34" i="9"/>
  <c r="M34" i="9"/>
  <c r="N34" i="9"/>
  <c r="P32" i="9"/>
  <c r="P33" i="9"/>
  <c r="P468" i="42" s="1"/>
  <c r="O467" i="42"/>
  <c r="N543" i="42"/>
  <c r="D543" i="42"/>
  <c r="E543" i="42"/>
  <c r="F543" i="42"/>
  <c r="G543" i="42"/>
  <c r="H543" i="42"/>
  <c r="I543" i="42"/>
  <c r="J543" i="42"/>
  <c r="K543" i="42"/>
  <c r="L543" i="42"/>
  <c r="M543" i="42"/>
  <c r="C543" i="42"/>
  <c r="B543" i="42"/>
  <c r="A543" i="42"/>
  <c r="D520" i="42"/>
  <c r="E520" i="42"/>
  <c r="F520" i="42"/>
  <c r="G520" i="42"/>
  <c r="H520" i="42"/>
  <c r="I520" i="42"/>
  <c r="J520" i="42"/>
  <c r="K520" i="42"/>
  <c r="L520" i="42"/>
  <c r="M520" i="42"/>
  <c r="N520" i="42"/>
  <c r="D519" i="42"/>
  <c r="E519" i="42"/>
  <c r="F519" i="42"/>
  <c r="G519" i="42"/>
  <c r="H519" i="42"/>
  <c r="I519" i="42"/>
  <c r="J519" i="42"/>
  <c r="K519" i="42"/>
  <c r="L519" i="42"/>
  <c r="M519" i="42"/>
  <c r="N519" i="42"/>
  <c r="B519" i="42"/>
  <c r="B520" i="42"/>
  <c r="A519" i="42"/>
  <c r="A520" i="42"/>
  <c r="G500" i="42"/>
  <c r="H500" i="42"/>
  <c r="I500" i="42"/>
  <c r="J500" i="42"/>
  <c r="K500" i="42"/>
  <c r="L500" i="42"/>
  <c r="M500" i="42"/>
  <c r="N500" i="42"/>
  <c r="G499" i="42"/>
  <c r="H499" i="42"/>
  <c r="I499" i="42"/>
  <c r="J499" i="42"/>
  <c r="K499" i="42"/>
  <c r="L499" i="42"/>
  <c r="M499" i="42"/>
  <c r="N499" i="42"/>
  <c r="E468" i="42"/>
  <c r="F468" i="42"/>
  <c r="G468" i="42"/>
  <c r="H468" i="42"/>
  <c r="I468" i="42"/>
  <c r="J468" i="42"/>
  <c r="K468" i="42"/>
  <c r="L468" i="42"/>
  <c r="M468" i="42"/>
  <c r="N468" i="42"/>
  <c r="E467" i="42"/>
  <c r="F467" i="42"/>
  <c r="G467" i="42"/>
  <c r="H467" i="42"/>
  <c r="I467" i="42"/>
  <c r="J467" i="42"/>
  <c r="K467" i="42"/>
  <c r="L467" i="42"/>
  <c r="M467" i="42"/>
  <c r="N467" i="42"/>
  <c r="B467" i="42"/>
  <c r="B468" i="42"/>
  <c r="A467" i="42"/>
  <c r="A468" i="42"/>
  <c r="H431" i="42"/>
  <c r="I431" i="42"/>
  <c r="J431" i="42"/>
  <c r="K431" i="42"/>
  <c r="L431" i="42"/>
  <c r="M431" i="42"/>
  <c r="N431" i="42"/>
  <c r="H430" i="42"/>
  <c r="I430" i="42"/>
  <c r="J430" i="42"/>
  <c r="K430" i="42"/>
  <c r="L430" i="42"/>
  <c r="M430" i="42"/>
  <c r="N430" i="42"/>
  <c r="D326" i="42"/>
  <c r="E326" i="42"/>
  <c r="F326" i="42"/>
  <c r="G326" i="42"/>
  <c r="H326" i="42"/>
  <c r="I326" i="42"/>
  <c r="J326" i="42"/>
  <c r="K326" i="42"/>
  <c r="L326" i="42"/>
  <c r="N326" i="42"/>
  <c r="D325" i="42"/>
  <c r="E325" i="42"/>
  <c r="F325" i="42"/>
  <c r="G325" i="42"/>
  <c r="H325" i="42"/>
  <c r="I325" i="42"/>
  <c r="J325" i="42"/>
  <c r="K325" i="42"/>
  <c r="L325" i="42"/>
  <c r="N325" i="42"/>
  <c r="B325" i="42"/>
  <c r="B326" i="42"/>
  <c r="A325" i="42"/>
  <c r="A326" i="42"/>
  <c r="D196" i="42"/>
  <c r="E196" i="42"/>
  <c r="F196" i="42"/>
  <c r="G196" i="42"/>
  <c r="H196" i="42"/>
  <c r="I196" i="42"/>
  <c r="J196" i="42"/>
  <c r="K196" i="42"/>
  <c r="L196" i="42"/>
  <c r="M196" i="42"/>
  <c r="N196" i="42"/>
  <c r="D195" i="42"/>
  <c r="E195" i="42"/>
  <c r="F195" i="42"/>
  <c r="G195" i="42"/>
  <c r="H195" i="42"/>
  <c r="I195" i="42"/>
  <c r="J195" i="42"/>
  <c r="K195" i="42"/>
  <c r="L195" i="42"/>
  <c r="M195" i="42"/>
  <c r="N195" i="42"/>
  <c r="C195" i="42"/>
  <c r="C196" i="42"/>
  <c r="B195" i="42"/>
  <c r="B196" i="42"/>
  <c r="A195" i="42"/>
  <c r="A196" i="42"/>
  <c r="D157" i="42"/>
  <c r="E157" i="42"/>
  <c r="F157" i="42"/>
  <c r="G157" i="42"/>
  <c r="H157" i="42"/>
  <c r="I157" i="42"/>
  <c r="J157" i="42"/>
  <c r="K157" i="42"/>
  <c r="L157" i="42"/>
  <c r="M157" i="42"/>
  <c r="N157" i="42"/>
  <c r="D156" i="42"/>
  <c r="E156" i="42"/>
  <c r="F156" i="42"/>
  <c r="G156" i="42"/>
  <c r="H156" i="42"/>
  <c r="I156" i="42"/>
  <c r="J156" i="42"/>
  <c r="K156" i="42"/>
  <c r="L156" i="42"/>
  <c r="M156" i="42"/>
  <c r="N156" i="42"/>
  <c r="B156" i="42"/>
  <c r="B157" i="42"/>
  <c r="A156" i="42"/>
  <c r="A157" i="42"/>
  <c r="D122" i="42"/>
  <c r="E122" i="42"/>
  <c r="F122" i="42"/>
  <c r="G122" i="42"/>
  <c r="H122" i="42"/>
  <c r="I122" i="42"/>
  <c r="J122" i="42"/>
  <c r="K122" i="42"/>
  <c r="L122" i="42"/>
  <c r="M122" i="42"/>
  <c r="N122" i="42"/>
  <c r="D121" i="42"/>
  <c r="E121" i="42"/>
  <c r="F121" i="42"/>
  <c r="G121" i="42"/>
  <c r="H121" i="42"/>
  <c r="I121" i="42"/>
  <c r="J121" i="42"/>
  <c r="K121" i="42"/>
  <c r="L121" i="42"/>
  <c r="M121" i="42"/>
  <c r="N121" i="42"/>
  <c r="B121" i="42"/>
  <c r="B122" i="42"/>
  <c r="A121" i="42"/>
  <c r="A122" i="42"/>
  <c r="G548" i="42"/>
  <c r="H26" i="42"/>
  <c r="G26" i="42"/>
  <c r="P24" i="44"/>
  <c r="P41" i="42" s="1"/>
  <c r="P26" i="44"/>
  <c r="P43" i="42" s="1"/>
  <c r="P624" i="42"/>
  <c r="P625" i="42"/>
  <c r="P626" i="42"/>
  <c r="P627" i="42"/>
  <c r="O625" i="42"/>
  <c r="O626" i="42"/>
  <c r="O627" i="42"/>
  <c r="J627" i="42"/>
  <c r="K627" i="42"/>
  <c r="L627" i="42"/>
  <c r="M627" i="42"/>
  <c r="N627" i="42"/>
  <c r="J626" i="42"/>
  <c r="K626" i="42"/>
  <c r="L626" i="42"/>
  <c r="M626" i="42"/>
  <c r="N626" i="42"/>
  <c r="J625" i="42"/>
  <c r="K625" i="42"/>
  <c r="L625" i="42"/>
  <c r="M625" i="42"/>
  <c r="N625" i="42"/>
  <c r="J624" i="42"/>
  <c r="K624" i="42"/>
  <c r="L624" i="42"/>
  <c r="M624" i="42"/>
  <c r="N624" i="42"/>
  <c r="I624" i="42"/>
  <c r="I625" i="42"/>
  <c r="I626" i="42"/>
  <c r="I627" i="42"/>
  <c r="D627" i="42"/>
  <c r="E627" i="42"/>
  <c r="F627" i="42"/>
  <c r="G627" i="42"/>
  <c r="D626" i="42"/>
  <c r="E626" i="42"/>
  <c r="F626" i="42"/>
  <c r="G626" i="42"/>
  <c r="D625" i="42"/>
  <c r="E625" i="42"/>
  <c r="F625" i="42"/>
  <c r="G625" i="42"/>
  <c r="D624" i="42"/>
  <c r="E624" i="42"/>
  <c r="F624" i="42"/>
  <c r="G624" i="42"/>
  <c r="C624" i="42"/>
  <c r="C625" i="42"/>
  <c r="C626" i="42"/>
  <c r="C627" i="42"/>
  <c r="H624" i="42"/>
  <c r="H625" i="42"/>
  <c r="H626" i="42"/>
  <c r="H627" i="42"/>
  <c r="B624" i="42"/>
  <c r="B625" i="42"/>
  <c r="B626" i="42"/>
  <c r="B627" i="42"/>
  <c r="A624" i="42"/>
  <c r="A625" i="42"/>
  <c r="A626" i="42"/>
  <c r="A627" i="42"/>
  <c r="Q23" i="47" l="1"/>
  <c r="Q519" i="42" s="1"/>
  <c r="Q45" i="41"/>
  <c r="Q326" i="42" s="1"/>
  <c r="Q13" i="25"/>
  <c r="Q247" i="42" s="1"/>
  <c r="Q37" i="7"/>
  <c r="Q121" i="42" s="1"/>
  <c r="Q38" i="5"/>
  <c r="Q411" i="42" s="1"/>
  <c r="Q37" i="5"/>
  <c r="Q410" i="42" s="1"/>
  <c r="Q15" i="5"/>
  <c r="Q409" i="42" s="1"/>
  <c r="Q36" i="4"/>
  <c r="Q393" i="42" s="1"/>
  <c r="P410" i="42"/>
  <c r="O411" i="42"/>
  <c r="O247" i="42"/>
  <c r="Q13" i="3"/>
  <c r="Q166" i="42" s="1"/>
  <c r="Q36" i="44"/>
  <c r="Q53" i="42" s="1"/>
  <c r="P326" i="42"/>
  <c r="Q24" i="43"/>
  <c r="Q21" i="42" s="1"/>
  <c r="Q33" i="9"/>
  <c r="Q468" i="42" s="1"/>
  <c r="Q26" i="51"/>
  <c r="Q650" i="42" s="1"/>
  <c r="Q25" i="51"/>
  <c r="Q649" i="42" s="1"/>
  <c r="Q19" i="50"/>
  <c r="Q543" i="42" s="1"/>
  <c r="O543" i="42"/>
  <c r="Q37" i="4"/>
  <c r="Q394" i="42" s="1"/>
  <c r="P430" i="42"/>
  <c r="Q36" i="5"/>
  <c r="Q431" i="42" s="1"/>
  <c r="Q35" i="5"/>
  <c r="Q430" i="42" s="1"/>
  <c r="Q38" i="2"/>
  <c r="Q157" i="42" s="1"/>
  <c r="P156" i="42"/>
  <c r="Q37" i="2"/>
  <c r="Q156" i="42" s="1"/>
  <c r="Q35" i="44"/>
  <c r="Q52" i="42" s="1"/>
  <c r="Q38" i="7"/>
  <c r="Q122" i="42" s="1"/>
  <c r="Q44" i="41"/>
  <c r="Q325" i="42" s="1"/>
  <c r="P325" i="42"/>
  <c r="Q42" i="3"/>
  <c r="Q195" i="42" s="1"/>
  <c r="Q43" i="3"/>
  <c r="Q196" i="42" s="1"/>
  <c r="Q36" i="46"/>
  <c r="Q500" i="42" s="1"/>
  <c r="Q35" i="46"/>
  <c r="Q499" i="42" s="1"/>
  <c r="Q23" i="43"/>
  <c r="Q20" i="42" s="1"/>
  <c r="Q24" i="47"/>
  <c r="Q520" i="42" s="1"/>
  <c r="O519" i="42"/>
  <c r="P467" i="42"/>
  <c r="O468" i="42"/>
  <c r="Q32" i="9"/>
  <c r="Q467" i="42" s="1"/>
  <c r="O499" i="42"/>
  <c r="O195" i="42"/>
  <c r="P196" i="42"/>
  <c r="Q627" i="42"/>
  <c r="Q626" i="42"/>
  <c r="Q625" i="42"/>
  <c r="Q624" i="42"/>
  <c r="O624" i="42"/>
  <c r="P25" i="8"/>
  <c r="P217" i="42" s="1"/>
  <c r="H215" i="42"/>
  <c r="I215" i="42"/>
  <c r="J215" i="42"/>
  <c r="K215" i="42"/>
  <c r="L215" i="42"/>
  <c r="M215" i="42"/>
  <c r="N215" i="42"/>
  <c r="Q25" i="8" l="1"/>
  <c r="Q217" i="42" s="1"/>
  <c r="O311" i="42"/>
  <c r="O312" i="42"/>
  <c r="D312" i="42"/>
  <c r="E312" i="42"/>
  <c r="F312" i="42"/>
  <c r="G312" i="42"/>
  <c r="H312" i="42"/>
  <c r="I312" i="42"/>
  <c r="J312" i="42"/>
  <c r="K312" i="42"/>
  <c r="L312" i="42"/>
  <c r="N312" i="42"/>
  <c r="D311" i="42"/>
  <c r="E311" i="42"/>
  <c r="F311" i="42"/>
  <c r="G311" i="42"/>
  <c r="H311" i="42"/>
  <c r="I311" i="42"/>
  <c r="J311" i="42"/>
  <c r="K311" i="42"/>
  <c r="L311" i="42"/>
  <c r="N311" i="42"/>
  <c r="C312" i="42"/>
  <c r="C311" i="42"/>
  <c r="B312" i="42"/>
  <c r="B311" i="42"/>
  <c r="A311" i="42"/>
  <c r="A312" i="42"/>
  <c r="P30" i="41"/>
  <c r="P311" i="42" s="1"/>
  <c r="P31" i="41"/>
  <c r="P312" i="42" s="1"/>
  <c r="D316" i="42"/>
  <c r="E316" i="42"/>
  <c r="F316" i="42"/>
  <c r="G316" i="42"/>
  <c r="H316" i="42"/>
  <c r="I316" i="42"/>
  <c r="J316" i="42"/>
  <c r="K316" i="42"/>
  <c r="L316" i="42"/>
  <c r="N316" i="42"/>
  <c r="C316" i="42"/>
  <c r="B316" i="42"/>
  <c r="A316" i="42"/>
  <c r="D275" i="42"/>
  <c r="E275" i="42"/>
  <c r="F275" i="42"/>
  <c r="G275" i="42"/>
  <c r="H275" i="42"/>
  <c r="I275" i="42"/>
  <c r="J275" i="42"/>
  <c r="K275" i="42"/>
  <c r="L275" i="42"/>
  <c r="M275" i="42"/>
  <c r="N275" i="42"/>
  <c r="D269" i="42"/>
  <c r="E269" i="42"/>
  <c r="F269" i="42"/>
  <c r="G269" i="42"/>
  <c r="H269" i="42"/>
  <c r="I269" i="42"/>
  <c r="J269" i="42"/>
  <c r="K269" i="42"/>
  <c r="L269" i="42"/>
  <c r="M269" i="42"/>
  <c r="N269" i="42"/>
  <c r="C275" i="42"/>
  <c r="B275" i="42"/>
  <c r="B269" i="42"/>
  <c r="A275" i="42"/>
  <c r="A269" i="42"/>
  <c r="H227" i="42"/>
  <c r="I227" i="42"/>
  <c r="J227" i="42"/>
  <c r="K227" i="42"/>
  <c r="L227" i="42"/>
  <c r="M227" i="42"/>
  <c r="N227" i="42"/>
  <c r="D186" i="42"/>
  <c r="E186" i="42"/>
  <c r="F186" i="42"/>
  <c r="G186" i="42"/>
  <c r="H186" i="42"/>
  <c r="I186" i="42"/>
  <c r="J186" i="42"/>
  <c r="K186" i="42"/>
  <c r="L186" i="42"/>
  <c r="M186" i="42"/>
  <c r="N186" i="42"/>
  <c r="D185" i="42"/>
  <c r="E185" i="42"/>
  <c r="F185" i="42"/>
  <c r="G185" i="42"/>
  <c r="H185" i="42"/>
  <c r="I185" i="42"/>
  <c r="J185" i="42"/>
  <c r="K185" i="42"/>
  <c r="L185" i="42"/>
  <c r="M185" i="42"/>
  <c r="N185" i="42"/>
  <c r="C184" i="42"/>
  <c r="C185" i="42"/>
  <c r="C186" i="42"/>
  <c r="B186" i="42"/>
  <c r="B185" i="42"/>
  <c r="A186" i="42"/>
  <c r="A185" i="42"/>
  <c r="D155" i="42"/>
  <c r="E155" i="42"/>
  <c r="F155" i="42"/>
  <c r="G155" i="42"/>
  <c r="H155" i="42"/>
  <c r="I155" i="42"/>
  <c r="J155" i="42"/>
  <c r="K155" i="42"/>
  <c r="L155" i="42"/>
  <c r="M155" i="42"/>
  <c r="N155" i="42"/>
  <c r="D154" i="42"/>
  <c r="E154" i="42"/>
  <c r="F154" i="42"/>
  <c r="G154" i="42"/>
  <c r="H154" i="42"/>
  <c r="I154" i="42"/>
  <c r="J154" i="42"/>
  <c r="K154" i="42"/>
  <c r="L154" i="42"/>
  <c r="M154" i="42"/>
  <c r="N154" i="42"/>
  <c r="B154" i="42"/>
  <c r="B155" i="42"/>
  <c r="A154" i="42"/>
  <c r="A155" i="42"/>
  <c r="Q31" i="41" l="1"/>
  <c r="Q312" i="42" s="1"/>
  <c r="Q30" i="41"/>
  <c r="Q311" i="42" s="1"/>
  <c r="D72" i="42"/>
  <c r="E72" i="42"/>
  <c r="F72" i="42"/>
  <c r="G72" i="42"/>
  <c r="H72" i="42"/>
  <c r="I72" i="42"/>
  <c r="J72" i="42"/>
  <c r="K72" i="42"/>
  <c r="L72" i="42"/>
  <c r="M72" i="42"/>
  <c r="N72" i="42"/>
  <c r="G70" i="42"/>
  <c r="H70" i="42"/>
  <c r="I70" i="42"/>
  <c r="J70" i="42"/>
  <c r="K70" i="42"/>
  <c r="L70" i="42"/>
  <c r="M70" i="42"/>
  <c r="N70" i="42"/>
  <c r="D68" i="42"/>
  <c r="E68" i="42"/>
  <c r="F68" i="42"/>
  <c r="G68" i="42"/>
  <c r="H68" i="42"/>
  <c r="I68" i="42"/>
  <c r="J68" i="42"/>
  <c r="K68" i="42"/>
  <c r="L68" i="42"/>
  <c r="M68" i="42"/>
  <c r="N68" i="42"/>
  <c r="B68" i="42"/>
  <c r="B70" i="42"/>
  <c r="B72" i="42"/>
  <c r="A68" i="42"/>
  <c r="A72" i="42"/>
  <c r="P35" i="41" l="1"/>
  <c r="P316" i="42" s="1"/>
  <c r="P41" i="25"/>
  <c r="P275" i="42" s="1"/>
  <c r="P35" i="25"/>
  <c r="P269" i="42" s="1"/>
  <c r="P36" i="25"/>
  <c r="P37" i="8"/>
  <c r="P229" i="42" s="1"/>
  <c r="P33" i="3"/>
  <c r="P186" i="42" s="1"/>
  <c r="O186" i="42"/>
  <c r="P9" i="48"/>
  <c r="P10" i="48"/>
  <c r="P12" i="48"/>
  <c r="P13" i="48"/>
  <c r="P11" i="48"/>
  <c r="Q35" i="41" l="1"/>
  <c r="Q316" i="42" s="1"/>
  <c r="O316" i="42"/>
  <c r="Q37" i="8"/>
  <c r="Q229" i="42" s="1"/>
  <c r="Q33" i="3"/>
  <c r="Q186" i="42" s="1"/>
  <c r="Q41" i="25"/>
  <c r="Q275" i="42" s="1"/>
  <c r="O275" i="42"/>
  <c r="Q35" i="25"/>
  <c r="Q269" i="42" s="1"/>
  <c r="O269" i="42"/>
  <c r="Q36" i="25"/>
  <c r="D315" i="42"/>
  <c r="E315" i="42"/>
  <c r="F315" i="42"/>
  <c r="G315" i="42"/>
  <c r="H315" i="42"/>
  <c r="I315" i="42"/>
  <c r="J315" i="42"/>
  <c r="K315" i="42"/>
  <c r="L315" i="42"/>
  <c r="N315" i="42"/>
  <c r="C315" i="42"/>
  <c r="B315" i="42"/>
  <c r="A315" i="42"/>
  <c r="P16" i="41"/>
  <c r="P304" i="42" s="1"/>
  <c r="O304" i="42"/>
  <c r="P34" i="41"/>
  <c r="P315" i="42" s="1"/>
  <c r="P11" i="43"/>
  <c r="P8" i="42" l="1"/>
  <c r="Q11" i="43"/>
  <c r="Q8" i="42" s="1"/>
  <c r="Q16" i="41"/>
  <c r="Q304" i="42" s="1"/>
  <c r="Q34" i="41"/>
  <c r="Q315" i="42" s="1"/>
  <c r="O315" i="42"/>
  <c r="H405" i="42"/>
  <c r="I405" i="42"/>
  <c r="J405" i="42"/>
  <c r="K405" i="42"/>
  <c r="L405" i="42"/>
  <c r="M405" i="42"/>
  <c r="N405" i="42"/>
  <c r="D293" i="42"/>
  <c r="E293" i="42"/>
  <c r="F293" i="42"/>
  <c r="G293" i="42"/>
  <c r="H293" i="42"/>
  <c r="I293" i="42"/>
  <c r="J293" i="42"/>
  <c r="K293" i="42"/>
  <c r="L293" i="42"/>
  <c r="N293" i="42"/>
  <c r="B293" i="42"/>
  <c r="A293" i="42"/>
  <c r="D131" i="42"/>
  <c r="E131" i="42"/>
  <c r="F131" i="42"/>
  <c r="G131" i="42"/>
  <c r="H131" i="42"/>
  <c r="I131" i="42"/>
  <c r="J131" i="42"/>
  <c r="K131" i="42"/>
  <c r="L131" i="42"/>
  <c r="M131" i="42"/>
  <c r="N131" i="42"/>
  <c r="B131" i="42"/>
  <c r="D96" i="42"/>
  <c r="E96" i="42"/>
  <c r="F96" i="42"/>
  <c r="G96" i="42"/>
  <c r="H96" i="42"/>
  <c r="I96" i="42"/>
  <c r="J96" i="42"/>
  <c r="K96" i="42"/>
  <c r="L96" i="42"/>
  <c r="M96" i="42"/>
  <c r="N96" i="42"/>
  <c r="B96" i="42"/>
  <c r="A96" i="42"/>
  <c r="D64" i="42"/>
  <c r="E64" i="42"/>
  <c r="F64" i="42"/>
  <c r="G64" i="42"/>
  <c r="H64" i="42"/>
  <c r="I64" i="42"/>
  <c r="J64" i="42"/>
  <c r="K64" i="42"/>
  <c r="L64" i="42"/>
  <c r="M64" i="42"/>
  <c r="N64" i="42"/>
  <c r="A64" i="42"/>
  <c r="P13" i="51"/>
  <c r="P637" i="42" s="1"/>
  <c r="P12" i="19"/>
  <c r="P64" i="42" s="1"/>
  <c r="P11" i="5"/>
  <c r="P405" i="42" s="1"/>
  <c r="P11" i="44"/>
  <c r="P28" i="42" s="1"/>
  <c r="P12" i="7"/>
  <c r="P96" i="42" s="1"/>
  <c r="P12" i="41"/>
  <c r="P293" i="42" s="1"/>
  <c r="O293" i="42"/>
  <c r="D204" i="42"/>
  <c r="E204" i="42"/>
  <c r="H204" i="42"/>
  <c r="I204" i="42"/>
  <c r="J204" i="42"/>
  <c r="K204" i="42"/>
  <c r="L204" i="42"/>
  <c r="M204" i="42"/>
  <c r="N204" i="42"/>
  <c r="A204" i="42"/>
  <c r="P12" i="8"/>
  <c r="P204" i="42" s="1"/>
  <c r="P13" i="6"/>
  <c r="P335" i="42" l="1"/>
  <c r="O131" i="42"/>
  <c r="Q12" i="2"/>
  <c r="Q131" i="42" s="1"/>
  <c r="Q12" i="7"/>
  <c r="Q96" i="42" s="1"/>
  <c r="Q12" i="19"/>
  <c r="Q64" i="42" s="1"/>
  <c r="Q11" i="44"/>
  <c r="Q28" i="42" s="1"/>
  <c r="Q11" i="5"/>
  <c r="Q405" i="42" s="1"/>
  <c r="Q13" i="6"/>
  <c r="Q335" i="42" s="1"/>
  <c r="O405" i="42"/>
  <c r="Q13" i="51"/>
  <c r="Q637" i="42" s="1"/>
  <c r="Q12" i="41"/>
  <c r="Q293" i="42" s="1"/>
  <c r="Q12" i="8"/>
  <c r="Q204" i="42" s="1"/>
  <c r="P24" i="51" l="1"/>
  <c r="P648" i="42" s="1"/>
  <c r="P16" i="51"/>
  <c r="P640" i="42" s="1"/>
  <c r="D82" i="42"/>
  <c r="E82" i="42"/>
  <c r="F82" i="42"/>
  <c r="G82" i="42"/>
  <c r="H82" i="42"/>
  <c r="I82" i="42"/>
  <c r="J82" i="42"/>
  <c r="K82" i="42"/>
  <c r="L82" i="42"/>
  <c r="M82" i="42"/>
  <c r="N82" i="42"/>
  <c r="C82" i="42"/>
  <c r="B82" i="42"/>
  <c r="A82" i="42"/>
  <c r="D74" i="42"/>
  <c r="E74" i="42"/>
  <c r="F74" i="42"/>
  <c r="G74" i="42"/>
  <c r="H74" i="42"/>
  <c r="I74" i="42"/>
  <c r="J74" i="42"/>
  <c r="K74" i="42"/>
  <c r="L74" i="42"/>
  <c r="M74" i="42"/>
  <c r="N74" i="42"/>
  <c r="B74" i="42"/>
  <c r="A74" i="42"/>
  <c r="P30" i="19"/>
  <c r="P82" i="42" s="1"/>
  <c r="P22" i="19"/>
  <c r="P74" i="42" s="1"/>
  <c r="P40" i="4"/>
  <c r="P397" i="42" s="1"/>
  <c r="H421" i="42"/>
  <c r="I421" i="42"/>
  <c r="J421" i="42"/>
  <c r="K421" i="42"/>
  <c r="L421" i="42"/>
  <c r="M421" i="42"/>
  <c r="N421" i="42"/>
  <c r="H413" i="42"/>
  <c r="I413" i="42"/>
  <c r="J413" i="42"/>
  <c r="K413" i="42"/>
  <c r="L413" i="42"/>
  <c r="M413" i="42"/>
  <c r="N413" i="42"/>
  <c r="P26" i="5"/>
  <c r="P421" i="42" s="1"/>
  <c r="O421" i="42"/>
  <c r="P17" i="5"/>
  <c r="P413" i="42" s="1"/>
  <c r="O413" i="42"/>
  <c r="D149" i="42"/>
  <c r="E149" i="42"/>
  <c r="F149" i="42"/>
  <c r="G149" i="42"/>
  <c r="H149" i="42"/>
  <c r="I149" i="42"/>
  <c r="J149" i="42"/>
  <c r="K149" i="42"/>
  <c r="L149" i="42"/>
  <c r="M149" i="42"/>
  <c r="N149" i="42"/>
  <c r="B149" i="42"/>
  <c r="A149" i="42"/>
  <c r="D138" i="42"/>
  <c r="E138" i="42"/>
  <c r="F138" i="42"/>
  <c r="G138" i="42"/>
  <c r="H138" i="42"/>
  <c r="I138" i="42"/>
  <c r="J138" i="42"/>
  <c r="K138" i="42"/>
  <c r="L138" i="42"/>
  <c r="M138" i="42"/>
  <c r="N138" i="42"/>
  <c r="B138" i="42"/>
  <c r="A138" i="42"/>
  <c r="P30" i="2"/>
  <c r="P149" i="42" s="1"/>
  <c r="O149" i="42"/>
  <c r="P19" i="2"/>
  <c r="O138" i="42"/>
  <c r="P28" i="44"/>
  <c r="P45" i="42" s="1"/>
  <c r="P23" i="44"/>
  <c r="P40" i="42" s="1"/>
  <c r="P30" i="7"/>
  <c r="P114" i="42" s="1"/>
  <c r="P22" i="7"/>
  <c r="P106" i="42" s="1"/>
  <c r="D114" i="42"/>
  <c r="E114" i="42"/>
  <c r="F114" i="42"/>
  <c r="G114" i="42"/>
  <c r="H114" i="42"/>
  <c r="I114" i="42"/>
  <c r="J114" i="42"/>
  <c r="K114" i="42"/>
  <c r="L114" i="42"/>
  <c r="M114" i="42"/>
  <c r="N114" i="42"/>
  <c r="B114" i="42"/>
  <c r="A114" i="42"/>
  <c r="D106" i="42"/>
  <c r="E106" i="42"/>
  <c r="F106" i="42"/>
  <c r="G106" i="42"/>
  <c r="H106" i="42"/>
  <c r="I106" i="42"/>
  <c r="J106" i="42"/>
  <c r="K106" i="42"/>
  <c r="L106" i="42"/>
  <c r="M106" i="42"/>
  <c r="N106" i="42"/>
  <c r="B106" i="42"/>
  <c r="A106" i="42"/>
  <c r="D272" i="42"/>
  <c r="E272" i="42"/>
  <c r="F272" i="42"/>
  <c r="G272" i="42"/>
  <c r="H272" i="42"/>
  <c r="I272" i="42"/>
  <c r="J272" i="42"/>
  <c r="K272" i="42"/>
  <c r="L272" i="42"/>
  <c r="M272" i="42"/>
  <c r="N272" i="42"/>
  <c r="C272" i="42"/>
  <c r="B272" i="42"/>
  <c r="A272" i="42"/>
  <c r="D176" i="42"/>
  <c r="E176" i="42"/>
  <c r="F176" i="42"/>
  <c r="G176" i="42"/>
  <c r="H176" i="42"/>
  <c r="I176" i="42"/>
  <c r="J176" i="42"/>
  <c r="K176" i="42"/>
  <c r="L176" i="42"/>
  <c r="M176" i="42"/>
  <c r="N176" i="42"/>
  <c r="B176" i="42"/>
  <c r="A176" i="42"/>
  <c r="P38" i="25"/>
  <c r="P272" i="42" s="1"/>
  <c r="P26" i="25"/>
  <c r="P260" i="42" s="1"/>
  <c r="O260" i="42"/>
  <c r="H226" i="42"/>
  <c r="I226" i="42"/>
  <c r="J226" i="42"/>
  <c r="K226" i="42"/>
  <c r="L226" i="42"/>
  <c r="M226" i="42"/>
  <c r="N226" i="42"/>
  <c r="P36" i="8"/>
  <c r="P228" i="42" s="1"/>
  <c r="P32" i="3"/>
  <c r="P185" i="42" s="1"/>
  <c r="O185" i="42"/>
  <c r="P22" i="3"/>
  <c r="P21" i="3"/>
  <c r="P23" i="3"/>
  <c r="P176" i="42" s="1"/>
  <c r="O176" i="42"/>
  <c r="H419" i="42"/>
  <c r="I419" i="42"/>
  <c r="J419" i="42"/>
  <c r="K419" i="42"/>
  <c r="L419" i="42"/>
  <c r="M419" i="42"/>
  <c r="N419" i="42"/>
  <c r="H418" i="42"/>
  <c r="I418" i="42"/>
  <c r="J418" i="42"/>
  <c r="K418" i="42"/>
  <c r="L418" i="42"/>
  <c r="M418" i="42"/>
  <c r="N418" i="42"/>
  <c r="P23" i="5"/>
  <c r="P419" i="42" s="1"/>
  <c r="O419" i="42"/>
  <c r="P22" i="5"/>
  <c r="P418" i="42" s="1"/>
  <c r="C14" i="48"/>
  <c r="D14" i="48"/>
  <c r="D553" i="42" s="1"/>
  <c r="E14" i="48"/>
  <c r="E553" i="42" s="1"/>
  <c r="F14" i="48"/>
  <c r="F553" i="42" s="1"/>
  <c r="G14" i="48"/>
  <c r="G553" i="42" s="1"/>
  <c r="H14" i="48"/>
  <c r="H553" i="42" s="1"/>
  <c r="I14" i="48"/>
  <c r="I553" i="42" s="1"/>
  <c r="J14" i="48"/>
  <c r="J553" i="42" s="1"/>
  <c r="K14" i="48"/>
  <c r="K553" i="42" s="1"/>
  <c r="L14" i="48"/>
  <c r="L553" i="42" s="1"/>
  <c r="M14" i="48"/>
  <c r="M553" i="42" s="1"/>
  <c r="N14" i="48"/>
  <c r="N553" i="42" s="1"/>
  <c r="B14" i="48"/>
  <c r="B553" i="42" s="1"/>
  <c r="Q40" i="4" l="1"/>
  <c r="Q397" i="42" s="1"/>
  <c r="Q38" i="25"/>
  <c r="Q272" i="42" s="1"/>
  <c r="Q24" i="51"/>
  <c r="Q648" i="42" s="1"/>
  <c r="Q16" i="51"/>
  <c r="Q640" i="42" s="1"/>
  <c r="Q22" i="19"/>
  <c r="Q74" i="42" s="1"/>
  <c r="Q30" i="19"/>
  <c r="Q82" i="42" s="1"/>
  <c r="Q17" i="5"/>
  <c r="Q413" i="42" s="1"/>
  <c r="Q26" i="5"/>
  <c r="Q421" i="42" s="1"/>
  <c r="Q30" i="2"/>
  <c r="Q149" i="42" s="1"/>
  <c r="Q19" i="2"/>
  <c r="Q138" i="42" s="1"/>
  <c r="P138" i="42"/>
  <c r="Q28" i="44"/>
  <c r="Q45" i="42" s="1"/>
  <c r="Q26" i="44"/>
  <c r="Q43" i="42" s="1"/>
  <c r="Q23" i="44"/>
  <c r="Q40" i="42" s="1"/>
  <c r="Q22" i="7"/>
  <c r="Q106" i="42" s="1"/>
  <c r="Q30" i="7"/>
  <c r="Q114" i="42" s="1"/>
  <c r="O272" i="42"/>
  <c r="Q36" i="8"/>
  <c r="Q228" i="42" s="1"/>
  <c r="Q32" i="3"/>
  <c r="Q185" i="42" s="1"/>
  <c r="Q22" i="5"/>
  <c r="Q418" i="42" s="1"/>
  <c r="O418" i="42"/>
  <c r="Q19" i="44"/>
  <c r="Q36" i="42" s="1"/>
  <c r="Q26" i="25"/>
  <c r="Q260" i="42" s="1"/>
  <c r="Q22" i="3"/>
  <c r="Q21" i="3"/>
  <c r="Q23" i="3"/>
  <c r="Q176" i="42" s="1"/>
  <c r="Q23" i="5"/>
  <c r="Q419" i="42" s="1"/>
  <c r="P549" i="42"/>
  <c r="D549" i="42"/>
  <c r="E549" i="42"/>
  <c r="F549" i="42"/>
  <c r="G549" i="42"/>
  <c r="H549" i="42"/>
  <c r="I549" i="42"/>
  <c r="J549" i="42"/>
  <c r="K549" i="42"/>
  <c r="L549" i="42"/>
  <c r="M549" i="42"/>
  <c r="N549" i="42"/>
  <c r="C549" i="42"/>
  <c r="B549" i="42"/>
  <c r="A549" i="42"/>
  <c r="G83" i="42" l="1"/>
  <c r="H83" i="42"/>
  <c r="I83" i="42"/>
  <c r="J83" i="42"/>
  <c r="K83" i="42"/>
  <c r="L83" i="42"/>
  <c r="M83" i="42"/>
  <c r="N83" i="42"/>
  <c r="G81" i="42"/>
  <c r="H81" i="42"/>
  <c r="I81" i="42"/>
  <c r="J81" i="42"/>
  <c r="K81" i="42"/>
  <c r="L81" i="42"/>
  <c r="M81" i="42"/>
  <c r="N81" i="42"/>
  <c r="F81" i="42"/>
  <c r="F83" i="42"/>
  <c r="E81" i="42"/>
  <c r="E83" i="42"/>
  <c r="D81" i="42"/>
  <c r="D83" i="42"/>
  <c r="C81" i="42"/>
  <c r="C83" i="42"/>
  <c r="B81" i="42"/>
  <c r="B83" i="42"/>
  <c r="A81" i="42"/>
  <c r="A83" i="42"/>
  <c r="P35" i="19" l="1"/>
  <c r="P87" i="42" s="1"/>
  <c r="P88" i="42"/>
  <c r="Q35" i="19" l="1"/>
  <c r="Q87" i="42" s="1"/>
  <c r="Q36" i="19"/>
  <c r="Q88" i="42" s="1"/>
  <c r="O9" i="53"/>
  <c r="O13" i="53" s="1"/>
  <c r="O9" i="48"/>
  <c r="O549" i="42" s="1"/>
  <c r="Q9" i="48" l="1"/>
  <c r="Q549" i="42" s="1"/>
  <c r="D295" i="42"/>
  <c r="E295" i="42"/>
  <c r="F295" i="42"/>
  <c r="G295" i="42"/>
  <c r="H295" i="42"/>
  <c r="I295" i="42"/>
  <c r="J295" i="42"/>
  <c r="K295" i="42"/>
  <c r="L295" i="42"/>
  <c r="N295" i="42"/>
  <c r="B295" i="42"/>
  <c r="A295" i="42"/>
  <c r="P25" i="41"/>
  <c r="D246" i="42"/>
  <c r="E246" i="42"/>
  <c r="F246" i="42"/>
  <c r="G246" i="42"/>
  <c r="H246" i="42"/>
  <c r="I246" i="42"/>
  <c r="J246" i="42"/>
  <c r="K246" i="42"/>
  <c r="L246" i="42"/>
  <c r="M246" i="42"/>
  <c r="N246" i="42"/>
  <c r="B246" i="42"/>
  <c r="A246" i="42"/>
  <c r="P28" i="25"/>
  <c r="P16" i="8"/>
  <c r="P208" i="42" s="1"/>
  <c r="H206" i="42"/>
  <c r="I206" i="42"/>
  <c r="J206" i="42"/>
  <c r="K206" i="42"/>
  <c r="L206" i="42"/>
  <c r="M206" i="42"/>
  <c r="N206" i="42"/>
  <c r="E206" i="42"/>
  <c r="D206" i="42"/>
  <c r="P27" i="8"/>
  <c r="P219" i="42" s="1"/>
  <c r="Q27" i="8" l="1"/>
  <c r="Q219" i="42" s="1"/>
  <c r="Q25" i="41"/>
  <c r="Q28" i="25"/>
  <c r="G57" i="42"/>
  <c r="H57" i="42"/>
  <c r="F362" i="42"/>
  <c r="G362" i="42"/>
  <c r="H362" i="42"/>
  <c r="I362" i="42"/>
  <c r="J362" i="42"/>
  <c r="K362" i="42"/>
  <c r="L362" i="42"/>
  <c r="M362" i="42"/>
  <c r="N362" i="42"/>
  <c r="E362" i="42"/>
  <c r="D362" i="42"/>
  <c r="O155" i="42" l="1"/>
  <c r="P36" i="2"/>
  <c r="P155" i="42" s="1"/>
  <c r="O154" i="42"/>
  <c r="P35" i="2"/>
  <c r="P154" i="42" s="1"/>
  <c r="D469" i="42"/>
  <c r="A521" i="42"/>
  <c r="N518" i="42"/>
  <c r="M518" i="42"/>
  <c r="L518" i="42"/>
  <c r="K518" i="42"/>
  <c r="J518" i="42"/>
  <c r="I518" i="42"/>
  <c r="H518" i="42"/>
  <c r="G518" i="42"/>
  <c r="F518" i="42"/>
  <c r="E518" i="42"/>
  <c r="B518" i="42"/>
  <c r="A518" i="42"/>
  <c r="N517" i="42"/>
  <c r="M517" i="42"/>
  <c r="L517" i="42"/>
  <c r="K517" i="42"/>
  <c r="J517" i="42"/>
  <c r="I517" i="42"/>
  <c r="H517" i="42"/>
  <c r="G517" i="42"/>
  <c r="F517" i="42"/>
  <c r="E517" i="42"/>
  <c r="B517" i="42"/>
  <c r="A517" i="42"/>
  <c r="N516" i="42"/>
  <c r="M516" i="42"/>
  <c r="L516" i="42"/>
  <c r="K516" i="42"/>
  <c r="J516" i="42"/>
  <c r="I516" i="42"/>
  <c r="H516" i="42"/>
  <c r="G516" i="42"/>
  <c r="F516" i="42"/>
  <c r="E516" i="42"/>
  <c r="B516" i="42"/>
  <c r="A516" i="42"/>
  <c r="N515" i="42"/>
  <c r="M515" i="42"/>
  <c r="L515" i="42"/>
  <c r="K515" i="42"/>
  <c r="J515" i="42"/>
  <c r="I515" i="42"/>
  <c r="H515" i="42"/>
  <c r="G515" i="42"/>
  <c r="F515" i="42"/>
  <c r="E515" i="42"/>
  <c r="B515" i="42"/>
  <c r="A515" i="42"/>
  <c r="N514" i="42"/>
  <c r="M514" i="42"/>
  <c r="L514" i="42"/>
  <c r="K514" i="42"/>
  <c r="J514" i="42"/>
  <c r="I514" i="42"/>
  <c r="H514" i="42"/>
  <c r="G514" i="42"/>
  <c r="F514" i="42"/>
  <c r="E514" i="42"/>
  <c r="B514" i="42"/>
  <c r="A514" i="42"/>
  <c r="N513" i="42"/>
  <c r="M513" i="42"/>
  <c r="L513" i="42"/>
  <c r="K513" i="42"/>
  <c r="J513" i="42"/>
  <c r="I513" i="42"/>
  <c r="H513" i="42"/>
  <c r="G513" i="42"/>
  <c r="F513" i="42"/>
  <c r="E513" i="42"/>
  <c r="B513" i="42"/>
  <c r="A513" i="42"/>
  <c r="N512" i="42"/>
  <c r="M512" i="42"/>
  <c r="L512" i="42"/>
  <c r="K512" i="42"/>
  <c r="J512" i="42"/>
  <c r="I512" i="42"/>
  <c r="H512" i="42"/>
  <c r="G512" i="42"/>
  <c r="F512" i="42"/>
  <c r="E512" i="42"/>
  <c r="B512" i="42"/>
  <c r="A512" i="42"/>
  <c r="N511" i="42"/>
  <c r="M511" i="42"/>
  <c r="L511" i="42"/>
  <c r="K511" i="42"/>
  <c r="J511" i="42"/>
  <c r="I511" i="42"/>
  <c r="H511" i="42"/>
  <c r="G511" i="42"/>
  <c r="F511" i="42"/>
  <c r="E511" i="42"/>
  <c r="B511" i="42"/>
  <c r="A511" i="42"/>
  <c r="N510" i="42"/>
  <c r="M510" i="42"/>
  <c r="L510" i="42"/>
  <c r="K510" i="42"/>
  <c r="J510" i="42"/>
  <c r="I510" i="42"/>
  <c r="H510" i="42"/>
  <c r="G510" i="42"/>
  <c r="F510" i="42"/>
  <c r="E510" i="42"/>
  <c r="B510" i="42"/>
  <c r="A510" i="42"/>
  <c r="N509" i="42"/>
  <c r="M509" i="42"/>
  <c r="L509" i="42"/>
  <c r="K509" i="42"/>
  <c r="J509" i="42"/>
  <c r="I509" i="42"/>
  <c r="H509" i="42"/>
  <c r="G509" i="42"/>
  <c r="F509" i="42"/>
  <c r="E509" i="42"/>
  <c r="B509" i="42"/>
  <c r="A509" i="42"/>
  <c r="N508" i="42"/>
  <c r="M508" i="42"/>
  <c r="L508" i="42"/>
  <c r="K508" i="42"/>
  <c r="J508" i="42"/>
  <c r="I508" i="42"/>
  <c r="H508" i="42"/>
  <c r="G508" i="42"/>
  <c r="F508" i="42"/>
  <c r="E508" i="42"/>
  <c r="B508" i="42"/>
  <c r="A508" i="42"/>
  <c r="N507" i="42"/>
  <c r="M507" i="42"/>
  <c r="L507" i="42"/>
  <c r="K507" i="42"/>
  <c r="J507" i="42"/>
  <c r="I507" i="42"/>
  <c r="H507" i="42"/>
  <c r="G507" i="42"/>
  <c r="F507" i="42"/>
  <c r="E507" i="42"/>
  <c r="B507" i="42"/>
  <c r="A507" i="42"/>
  <c r="N506" i="42"/>
  <c r="M506" i="42"/>
  <c r="L506" i="42"/>
  <c r="K506" i="42"/>
  <c r="J506" i="42"/>
  <c r="I506" i="42"/>
  <c r="H506" i="42"/>
  <c r="G506" i="42"/>
  <c r="F506" i="42"/>
  <c r="E506" i="42"/>
  <c r="B506" i="42"/>
  <c r="A506" i="42"/>
  <c r="N505" i="42"/>
  <c r="M505" i="42"/>
  <c r="L505" i="42"/>
  <c r="K505" i="42"/>
  <c r="J505" i="42"/>
  <c r="I505" i="42"/>
  <c r="H505" i="42"/>
  <c r="G505" i="42"/>
  <c r="F505" i="42"/>
  <c r="E505" i="42"/>
  <c r="C505" i="42"/>
  <c r="B505" i="42"/>
  <c r="A505" i="42"/>
  <c r="D521" i="42"/>
  <c r="A473" i="42"/>
  <c r="B473" i="42"/>
  <c r="C473" i="42"/>
  <c r="D473" i="42"/>
  <c r="E473" i="42"/>
  <c r="F473" i="42"/>
  <c r="G473" i="42"/>
  <c r="H473" i="42"/>
  <c r="I473" i="42"/>
  <c r="J473" i="42"/>
  <c r="K473" i="42"/>
  <c r="L473" i="42"/>
  <c r="M473" i="42"/>
  <c r="N473" i="42"/>
  <c r="G474" i="42"/>
  <c r="H474" i="42"/>
  <c r="I474" i="42"/>
  <c r="J474" i="42"/>
  <c r="K474" i="42"/>
  <c r="L474" i="42"/>
  <c r="M474" i="42"/>
  <c r="N474" i="42"/>
  <c r="G475" i="42"/>
  <c r="H475" i="42"/>
  <c r="I475" i="42"/>
  <c r="J475" i="42"/>
  <c r="K475" i="42"/>
  <c r="L475" i="42"/>
  <c r="M475" i="42"/>
  <c r="N475" i="42"/>
  <c r="G476" i="42"/>
  <c r="H476" i="42"/>
  <c r="I476" i="42"/>
  <c r="J476" i="42"/>
  <c r="K476" i="42"/>
  <c r="L476" i="42"/>
  <c r="M476" i="42"/>
  <c r="N476" i="42"/>
  <c r="G477" i="42"/>
  <c r="H477" i="42"/>
  <c r="I477" i="42"/>
  <c r="J477" i="42"/>
  <c r="K477" i="42"/>
  <c r="L477" i="42"/>
  <c r="M477" i="42"/>
  <c r="N477" i="42"/>
  <c r="G478" i="42"/>
  <c r="H478" i="42"/>
  <c r="I478" i="42"/>
  <c r="J478" i="42"/>
  <c r="K478" i="42"/>
  <c r="L478" i="42"/>
  <c r="M478" i="42"/>
  <c r="N478" i="42"/>
  <c r="G479" i="42"/>
  <c r="H479" i="42"/>
  <c r="I479" i="42"/>
  <c r="J479" i="42"/>
  <c r="K479" i="42"/>
  <c r="L479" i="42"/>
  <c r="M479" i="42"/>
  <c r="N479" i="42"/>
  <c r="G480" i="42"/>
  <c r="H480" i="42"/>
  <c r="I480" i="42"/>
  <c r="J480" i="42"/>
  <c r="K480" i="42"/>
  <c r="L480" i="42"/>
  <c r="M480" i="42"/>
  <c r="N480" i="42"/>
  <c r="G481" i="42"/>
  <c r="H481" i="42"/>
  <c r="I481" i="42"/>
  <c r="J481" i="42"/>
  <c r="K481" i="42"/>
  <c r="L481" i="42"/>
  <c r="M481" i="42"/>
  <c r="N481" i="42"/>
  <c r="G482" i="42"/>
  <c r="H482" i="42"/>
  <c r="I482" i="42"/>
  <c r="J482" i="42"/>
  <c r="K482" i="42"/>
  <c r="L482" i="42"/>
  <c r="M482" i="42"/>
  <c r="N482" i="42"/>
  <c r="G483" i="42"/>
  <c r="H483" i="42"/>
  <c r="I483" i="42"/>
  <c r="J483" i="42"/>
  <c r="K483" i="42"/>
  <c r="L483" i="42"/>
  <c r="M483" i="42"/>
  <c r="N483" i="42"/>
  <c r="G484" i="42"/>
  <c r="H484" i="42"/>
  <c r="I484" i="42"/>
  <c r="J484" i="42"/>
  <c r="K484" i="42"/>
  <c r="L484" i="42"/>
  <c r="M484" i="42"/>
  <c r="N484" i="42"/>
  <c r="G485" i="42"/>
  <c r="H485" i="42"/>
  <c r="I485" i="42"/>
  <c r="J485" i="42"/>
  <c r="K485" i="42"/>
  <c r="L485" i="42"/>
  <c r="M485" i="42"/>
  <c r="N485" i="42"/>
  <c r="G486" i="42"/>
  <c r="H486" i="42"/>
  <c r="I486" i="42"/>
  <c r="J486" i="42"/>
  <c r="K486" i="42"/>
  <c r="L486" i="42"/>
  <c r="M486" i="42"/>
  <c r="N486" i="42"/>
  <c r="G488" i="42"/>
  <c r="H488" i="42"/>
  <c r="I488" i="42"/>
  <c r="J488" i="42"/>
  <c r="K488" i="42"/>
  <c r="L488" i="42"/>
  <c r="M488" i="42"/>
  <c r="N488" i="42"/>
  <c r="G492" i="42"/>
  <c r="H492" i="42"/>
  <c r="I492" i="42"/>
  <c r="J492" i="42"/>
  <c r="K492" i="42"/>
  <c r="L492" i="42"/>
  <c r="M492" i="42"/>
  <c r="N492" i="42"/>
  <c r="G494" i="42"/>
  <c r="H494" i="42"/>
  <c r="I494" i="42"/>
  <c r="J494" i="42"/>
  <c r="K494" i="42"/>
  <c r="L494" i="42"/>
  <c r="M494" i="42"/>
  <c r="N494" i="42"/>
  <c r="G495" i="42"/>
  <c r="H495" i="42"/>
  <c r="I495" i="42"/>
  <c r="J495" i="42"/>
  <c r="K495" i="42"/>
  <c r="L495" i="42"/>
  <c r="M495" i="42"/>
  <c r="N495" i="42"/>
  <c r="G496" i="42"/>
  <c r="H496" i="42"/>
  <c r="I496" i="42"/>
  <c r="J496" i="42"/>
  <c r="K496" i="42"/>
  <c r="L496" i="42"/>
  <c r="M496" i="42"/>
  <c r="N496" i="42"/>
  <c r="G497" i="42"/>
  <c r="H497" i="42"/>
  <c r="I497" i="42"/>
  <c r="J497" i="42"/>
  <c r="K497" i="42"/>
  <c r="L497" i="42"/>
  <c r="M497" i="42"/>
  <c r="N497" i="42"/>
  <c r="G498" i="42"/>
  <c r="H498" i="42"/>
  <c r="I498" i="42"/>
  <c r="J498" i="42"/>
  <c r="K498" i="42"/>
  <c r="L498" i="42"/>
  <c r="M498" i="42"/>
  <c r="N498" i="42"/>
  <c r="A469" i="42"/>
  <c r="N466" i="42"/>
  <c r="M466" i="42"/>
  <c r="L466" i="42"/>
  <c r="K466" i="42"/>
  <c r="J466" i="42"/>
  <c r="I466" i="42"/>
  <c r="H466" i="42"/>
  <c r="G466" i="42"/>
  <c r="F466" i="42"/>
  <c r="E466" i="42"/>
  <c r="B466" i="42"/>
  <c r="A466" i="42"/>
  <c r="N465" i="42"/>
  <c r="M465" i="42"/>
  <c r="L465" i="42"/>
  <c r="K465" i="42"/>
  <c r="J465" i="42"/>
  <c r="I465" i="42"/>
  <c r="H465" i="42"/>
  <c r="G465" i="42"/>
  <c r="F465" i="42"/>
  <c r="E465" i="42"/>
  <c r="B465" i="42"/>
  <c r="A465" i="42"/>
  <c r="N464" i="42"/>
  <c r="M464" i="42"/>
  <c r="L464" i="42"/>
  <c r="K464" i="42"/>
  <c r="J464" i="42"/>
  <c r="I464" i="42"/>
  <c r="H464" i="42"/>
  <c r="G464" i="42"/>
  <c r="F464" i="42"/>
  <c r="E464" i="42"/>
  <c r="B464" i="42"/>
  <c r="A464" i="42"/>
  <c r="N463" i="42"/>
  <c r="M463" i="42"/>
  <c r="L463" i="42"/>
  <c r="K463" i="42"/>
  <c r="J463" i="42"/>
  <c r="I463" i="42"/>
  <c r="H463" i="42"/>
  <c r="G463" i="42"/>
  <c r="F463" i="42"/>
  <c r="E463" i="42"/>
  <c r="C463" i="42"/>
  <c r="B463" i="42"/>
  <c r="A463" i="42"/>
  <c r="N462" i="42"/>
  <c r="M462" i="42"/>
  <c r="L462" i="42"/>
  <c r="K462" i="42"/>
  <c r="J462" i="42"/>
  <c r="I462" i="42"/>
  <c r="H462" i="42"/>
  <c r="G462" i="42"/>
  <c r="F462" i="42"/>
  <c r="E462" i="42"/>
  <c r="B462" i="42"/>
  <c r="A462" i="42"/>
  <c r="N460" i="42"/>
  <c r="M460" i="42"/>
  <c r="L460" i="42"/>
  <c r="K460" i="42"/>
  <c r="J460" i="42"/>
  <c r="I460" i="42"/>
  <c r="H460" i="42"/>
  <c r="G460" i="42"/>
  <c r="F460" i="42"/>
  <c r="E460" i="42"/>
  <c r="B460" i="42"/>
  <c r="A460" i="42"/>
  <c r="N459" i="42"/>
  <c r="M459" i="42"/>
  <c r="L459" i="42"/>
  <c r="K459" i="42"/>
  <c r="J459" i="42"/>
  <c r="I459" i="42"/>
  <c r="H459" i="42"/>
  <c r="G459" i="42"/>
  <c r="F459" i="42"/>
  <c r="E459" i="42"/>
  <c r="B459" i="42"/>
  <c r="A459" i="42"/>
  <c r="N457" i="42"/>
  <c r="M457" i="42"/>
  <c r="L457" i="42"/>
  <c r="K457" i="42"/>
  <c r="J457" i="42"/>
  <c r="I457" i="42"/>
  <c r="H457" i="42"/>
  <c r="G457" i="42"/>
  <c r="F457" i="42"/>
  <c r="E457" i="42"/>
  <c r="B457" i="42"/>
  <c r="A457" i="42"/>
  <c r="N456" i="42"/>
  <c r="M456" i="42"/>
  <c r="L456" i="42"/>
  <c r="K456" i="42"/>
  <c r="J456" i="42"/>
  <c r="I456" i="42"/>
  <c r="H456" i="42"/>
  <c r="G456" i="42"/>
  <c r="F456" i="42"/>
  <c r="E456" i="42"/>
  <c r="B456" i="42"/>
  <c r="A456" i="42"/>
  <c r="N455" i="42"/>
  <c r="M455" i="42"/>
  <c r="L455" i="42"/>
  <c r="K455" i="42"/>
  <c r="J455" i="42"/>
  <c r="I455" i="42"/>
  <c r="H455" i="42"/>
  <c r="G455" i="42"/>
  <c r="F455" i="42"/>
  <c r="E455" i="42"/>
  <c r="B455" i="42"/>
  <c r="A455" i="42"/>
  <c r="N454" i="42"/>
  <c r="M454" i="42"/>
  <c r="L454" i="42"/>
  <c r="K454" i="42"/>
  <c r="J454" i="42"/>
  <c r="I454" i="42"/>
  <c r="H454" i="42"/>
  <c r="G454" i="42"/>
  <c r="F454" i="42"/>
  <c r="E454" i="42"/>
  <c r="B454" i="42"/>
  <c r="A454" i="42"/>
  <c r="N453" i="42"/>
  <c r="M453" i="42"/>
  <c r="L453" i="42"/>
  <c r="K453" i="42"/>
  <c r="J453" i="42"/>
  <c r="I453" i="42"/>
  <c r="H453" i="42"/>
  <c r="G453" i="42"/>
  <c r="F453" i="42"/>
  <c r="E453" i="42"/>
  <c r="B453" i="42"/>
  <c r="A453" i="42"/>
  <c r="N452" i="42"/>
  <c r="M452" i="42"/>
  <c r="L452" i="42"/>
  <c r="K452" i="42"/>
  <c r="J452" i="42"/>
  <c r="I452" i="42"/>
  <c r="H452" i="42"/>
  <c r="G452" i="42"/>
  <c r="F452" i="42"/>
  <c r="E452" i="42"/>
  <c r="C452" i="42"/>
  <c r="B452" i="42"/>
  <c r="A452" i="42"/>
  <c r="N451" i="42"/>
  <c r="M451" i="42"/>
  <c r="L451" i="42"/>
  <c r="K451" i="42"/>
  <c r="J451" i="42"/>
  <c r="I451" i="42"/>
  <c r="H451" i="42"/>
  <c r="G451" i="42"/>
  <c r="F451" i="42"/>
  <c r="E451" i="42"/>
  <c r="C451" i="42"/>
  <c r="B451" i="42"/>
  <c r="A451" i="42"/>
  <c r="N450" i="42"/>
  <c r="M450" i="42"/>
  <c r="L450" i="42"/>
  <c r="K450" i="42"/>
  <c r="J450" i="42"/>
  <c r="I450" i="42"/>
  <c r="H450" i="42"/>
  <c r="G450" i="42"/>
  <c r="F450" i="42"/>
  <c r="E450" i="42"/>
  <c r="C450" i="42"/>
  <c r="B450" i="42"/>
  <c r="A450" i="42"/>
  <c r="N449" i="42"/>
  <c r="M449" i="42"/>
  <c r="L449" i="42"/>
  <c r="K449" i="42"/>
  <c r="J449" i="42"/>
  <c r="I449" i="42"/>
  <c r="H449" i="42"/>
  <c r="G449" i="42"/>
  <c r="F449" i="42"/>
  <c r="E449" i="42"/>
  <c r="B449" i="42"/>
  <c r="A449" i="42"/>
  <c r="N448" i="42"/>
  <c r="M448" i="42"/>
  <c r="L448" i="42"/>
  <c r="K448" i="42"/>
  <c r="J448" i="42"/>
  <c r="I448" i="42"/>
  <c r="H448" i="42"/>
  <c r="G448" i="42"/>
  <c r="F448" i="42"/>
  <c r="E448" i="42"/>
  <c r="B448" i="42"/>
  <c r="A448" i="42"/>
  <c r="N447" i="42"/>
  <c r="M447" i="42"/>
  <c r="L447" i="42"/>
  <c r="K447" i="42"/>
  <c r="J447" i="42"/>
  <c r="I447" i="42"/>
  <c r="H447" i="42"/>
  <c r="G447" i="42"/>
  <c r="F447" i="42"/>
  <c r="E447" i="42"/>
  <c r="B447" i="42"/>
  <c r="A447" i="42"/>
  <c r="N446" i="42"/>
  <c r="M446" i="42"/>
  <c r="L446" i="42"/>
  <c r="K446" i="42"/>
  <c r="J446" i="42"/>
  <c r="I446" i="42"/>
  <c r="H446" i="42"/>
  <c r="G446" i="42"/>
  <c r="F446" i="42"/>
  <c r="E446" i="42"/>
  <c r="B446" i="42"/>
  <c r="A446" i="42"/>
  <c r="N445" i="42"/>
  <c r="M445" i="42"/>
  <c r="L445" i="42"/>
  <c r="K445" i="42"/>
  <c r="J445" i="42"/>
  <c r="I445" i="42"/>
  <c r="H445" i="42"/>
  <c r="G445" i="42"/>
  <c r="F445" i="42"/>
  <c r="E445" i="42"/>
  <c r="B445" i="42"/>
  <c r="A445" i="42"/>
  <c r="N444" i="42"/>
  <c r="M444" i="42"/>
  <c r="L444" i="42"/>
  <c r="K444" i="42"/>
  <c r="J444" i="42"/>
  <c r="I444" i="42"/>
  <c r="H444" i="42"/>
  <c r="G444" i="42"/>
  <c r="F444" i="42"/>
  <c r="E444" i="42"/>
  <c r="C444" i="42"/>
  <c r="B444" i="42"/>
  <c r="A444" i="42"/>
  <c r="C439" i="42"/>
  <c r="C438" i="42"/>
  <c r="C437" i="42"/>
  <c r="C436" i="42"/>
  <c r="Q440" i="42"/>
  <c r="O439" i="42"/>
  <c r="N439" i="42"/>
  <c r="M439" i="42"/>
  <c r="L439" i="42"/>
  <c r="K439" i="42"/>
  <c r="J439" i="42"/>
  <c r="I439" i="42"/>
  <c r="H439" i="42"/>
  <c r="G439" i="42"/>
  <c r="F439" i="42"/>
  <c r="E439" i="42"/>
  <c r="O438" i="42"/>
  <c r="N438" i="42"/>
  <c r="M438" i="42"/>
  <c r="L438" i="42"/>
  <c r="K438" i="42"/>
  <c r="J438" i="42"/>
  <c r="I438" i="42"/>
  <c r="H438" i="42"/>
  <c r="G438" i="42"/>
  <c r="F438" i="42"/>
  <c r="E438" i="42"/>
  <c r="O437" i="42"/>
  <c r="N437" i="42"/>
  <c r="M437" i="42"/>
  <c r="L437" i="42"/>
  <c r="K437" i="42"/>
  <c r="J437" i="42"/>
  <c r="I437" i="42"/>
  <c r="H437" i="42"/>
  <c r="G437" i="42"/>
  <c r="F437" i="42"/>
  <c r="E437" i="42"/>
  <c r="O436" i="42"/>
  <c r="N436" i="42"/>
  <c r="M436" i="42"/>
  <c r="L436" i="42"/>
  <c r="K436" i="42"/>
  <c r="J436" i="42"/>
  <c r="I436" i="42"/>
  <c r="H436" i="42"/>
  <c r="G436" i="42"/>
  <c r="F436" i="42"/>
  <c r="E436" i="42"/>
  <c r="A85" i="42"/>
  <c r="B85" i="42"/>
  <c r="C85" i="42"/>
  <c r="D85" i="42"/>
  <c r="E85" i="42"/>
  <c r="F85" i="42"/>
  <c r="G85" i="42"/>
  <c r="H85" i="42"/>
  <c r="I85" i="42"/>
  <c r="J85" i="42"/>
  <c r="K85" i="42"/>
  <c r="L85" i="42"/>
  <c r="M85" i="42"/>
  <c r="N85" i="42"/>
  <c r="A86" i="42"/>
  <c r="B86" i="42"/>
  <c r="C86" i="42"/>
  <c r="D86" i="42"/>
  <c r="E86" i="42"/>
  <c r="F86" i="42"/>
  <c r="G86" i="42"/>
  <c r="H86" i="42"/>
  <c r="I86" i="42"/>
  <c r="J86" i="42"/>
  <c r="K86" i="42"/>
  <c r="L86" i="42"/>
  <c r="M86" i="42"/>
  <c r="N86" i="42"/>
  <c r="P25" i="19"/>
  <c r="P77" i="42" s="1"/>
  <c r="P26" i="19"/>
  <c r="P78" i="42" s="1"/>
  <c r="D506" i="42"/>
  <c r="D507" i="42"/>
  <c r="D508" i="42"/>
  <c r="D509" i="42"/>
  <c r="D510" i="42"/>
  <c r="D511" i="42"/>
  <c r="D512" i="42"/>
  <c r="D513" i="42"/>
  <c r="D514" i="42"/>
  <c r="D515" i="42"/>
  <c r="D516" i="42"/>
  <c r="D517" i="42"/>
  <c r="D518" i="42"/>
  <c r="D505" i="42"/>
  <c r="D437" i="42"/>
  <c r="D438" i="42"/>
  <c r="D439" i="42"/>
  <c r="D436" i="42"/>
  <c r="P31" i="46"/>
  <c r="P495" i="42" s="1"/>
  <c r="P32" i="46"/>
  <c r="P496" i="42" s="1"/>
  <c r="P19" i="46"/>
  <c r="P20" i="46"/>
  <c r="O495" i="42"/>
  <c r="Q32" i="46" l="1"/>
  <c r="Q496" i="42" s="1"/>
  <c r="Q25" i="19"/>
  <c r="Q77" i="42" s="1"/>
  <c r="Q19" i="46"/>
  <c r="Q20" i="46"/>
  <c r="Q26" i="19"/>
  <c r="Q78" i="42" s="1"/>
  <c r="Q35" i="2"/>
  <c r="Q154" i="42" s="1"/>
  <c r="O496" i="42"/>
  <c r="Q31" i="46"/>
  <c r="Q495" i="42" s="1"/>
  <c r="Q36" i="2"/>
  <c r="Q155" i="42" s="1"/>
  <c r="P15" i="19"/>
  <c r="P67" i="42" s="1"/>
  <c r="P14" i="19"/>
  <c r="P66" i="42" s="1"/>
  <c r="P13" i="19"/>
  <c r="P65" i="42" s="1"/>
  <c r="Q14" i="19" l="1"/>
  <c r="Q66" i="42" s="1"/>
  <c r="Q15" i="19"/>
  <c r="Q67" i="42" s="1"/>
  <c r="Q13" i="19"/>
  <c r="Q65" i="42" s="1"/>
  <c r="C469" i="42"/>
  <c r="P10" i="5"/>
  <c r="Q10" i="5" l="1"/>
  <c r="C362" i="42"/>
  <c r="C521" i="42"/>
  <c r="C529" i="42"/>
  <c r="A525" i="42"/>
  <c r="B525" i="42"/>
  <c r="C525" i="42"/>
  <c r="D525" i="42"/>
  <c r="E525" i="42"/>
  <c r="F525" i="42"/>
  <c r="G525" i="42"/>
  <c r="H525" i="42"/>
  <c r="I525" i="42"/>
  <c r="J525" i="42"/>
  <c r="K525" i="42"/>
  <c r="L525" i="42"/>
  <c r="M525" i="42"/>
  <c r="N525" i="42"/>
  <c r="A526" i="42"/>
  <c r="B526" i="42"/>
  <c r="C526" i="42"/>
  <c r="D526" i="42"/>
  <c r="E526" i="42"/>
  <c r="F526" i="42"/>
  <c r="G526" i="42"/>
  <c r="H526" i="42"/>
  <c r="I526" i="42"/>
  <c r="J526" i="42"/>
  <c r="K526" i="42"/>
  <c r="L526" i="42"/>
  <c r="M526" i="42"/>
  <c r="N526" i="42"/>
  <c r="A527" i="42"/>
  <c r="B527" i="42"/>
  <c r="C527" i="42"/>
  <c r="D527" i="42"/>
  <c r="E527" i="42"/>
  <c r="F527" i="42"/>
  <c r="G527" i="42"/>
  <c r="H527" i="42"/>
  <c r="I527" i="42"/>
  <c r="J527" i="42"/>
  <c r="K527" i="42"/>
  <c r="L527" i="42"/>
  <c r="M527" i="42"/>
  <c r="N527" i="42"/>
  <c r="A529" i="42"/>
  <c r="J529" i="42"/>
  <c r="B529" i="42"/>
  <c r="N529" i="42"/>
  <c r="M529" i="42"/>
  <c r="L529" i="42"/>
  <c r="K529" i="42"/>
  <c r="I529" i="42"/>
  <c r="H529" i="42"/>
  <c r="G529" i="42"/>
  <c r="F529" i="42"/>
  <c r="E529" i="42"/>
  <c r="D529" i="42"/>
  <c r="P11" i="53"/>
  <c r="O527" i="42"/>
  <c r="P10" i="53"/>
  <c r="O526" i="42"/>
  <c r="P9" i="53"/>
  <c r="P525" i="42" s="1"/>
  <c r="O525" i="42"/>
  <c r="A610" i="42"/>
  <c r="B610" i="42"/>
  <c r="C610" i="42"/>
  <c r="D610" i="42"/>
  <c r="E610" i="42"/>
  <c r="F610" i="42"/>
  <c r="G610" i="42"/>
  <c r="H610" i="42"/>
  <c r="I610" i="42"/>
  <c r="J610" i="42"/>
  <c r="K610" i="42"/>
  <c r="L610" i="42"/>
  <c r="M610" i="42"/>
  <c r="N610" i="42"/>
  <c r="A611" i="42"/>
  <c r="B611" i="42"/>
  <c r="C611" i="42"/>
  <c r="D611" i="42"/>
  <c r="E611" i="42"/>
  <c r="F611" i="42"/>
  <c r="G611" i="42"/>
  <c r="H611" i="42"/>
  <c r="I611" i="42"/>
  <c r="J611" i="42"/>
  <c r="K611" i="42"/>
  <c r="L611" i="42"/>
  <c r="M611" i="42"/>
  <c r="N611" i="42"/>
  <c r="A612" i="42"/>
  <c r="B612" i="42"/>
  <c r="C612" i="42"/>
  <c r="D612" i="42"/>
  <c r="E612" i="42"/>
  <c r="F612" i="42"/>
  <c r="G612" i="42"/>
  <c r="H612" i="42"/>
  <c r="I612" i="42"/>
  <c r="J612" i="42"/>
  <c r="K612" i="42"/>
  <c r="L612" i="42"/>
  <c r="M612" i="42"/>
  <c r="N612" i="42"/>
  <c r="A613" i="42"/>
  <c r="C613" i="42"/>
  <c r="E613" i="42"/>
  <c r="F613" i="42"/>
  <c r="G613" i="42"/>
  <c r="H613" i="42"/>
  <c r="I613" i="42"/>
  <c r="J613" i="42"/>
  <c r="K613" i="42"/>
  <c r="L613" i="42"/>
  <c r="M613" i="42"/>
  <c r="N613" i="42"/>
  <c r="A615" i="42"/>
  <c r="B615" i="42"/>
  <c r="C615" i="42"/>
  <c r="D615" i="42"/>
  <c r="E615" i="42"/>
  <c r="F615" i="42"/>
  <c r="G615" i="42"/>
  <c r="H615" i="42"/>
  <c r="I615" i="42"/>
  <c r="J615" i="42"/>
  <c r="K615" i="42"/>
  <c r="L615" i="42"/>
  <c r="M615" i="42"/>
  <c r="N615" i="42"/>
  <c r="A616" i="42"/>
  <c r="B616" i="42"/>
  <c r="C616" i="42"/>
  <c r="D616" i="42"/>
  <c r="E616" i="42"/>
  <c r="F616" i="42"/>
  <c r="G616" i="42"/>
  <c r="H616" i="42"/>
  <c r="I616" i="42"/>
  <c r="J616" i="42"/>
  <c r="K616" i="42"/>
  <c r="L616" i="42"/>
  <c r="M616" i="42"/>
  <c r="N616" i="42"/>
  <c r="A617" i="42"/>
  <c r="B617" i="42"/>
  <c r="C617" i="42"/>
  <c r="D617" i="42"/>
  <c r="E617" i="42"/>
  <c r="F617" i="42"/>
  <c r="G617" i="42"/>
  <c r="H617" i="42"/>
  <c r="I617" i="42"/>
  <c r="J617" i="42"/>
  <c r="K617" i="42"/>
  <c r="L617" i="42"/>
  <c r="M617" i="42"/>
  <c r="N617" i="42"/>
  <c r="A620" i="42"/>
  <c r="B620" i="42"/>
  <c r="C620" i="42"/>
  <c r="D620" i="42"/>
  <c r="E620" i="42"/>
  <c r="F620" i="42"/>
  <c r="G620" i="42"/>
  <c r="H620" i="42"/>
  <c r="I620" i="42"/>
  <c r="J620" i="42"/>
  <c r="K620" i="42"/>
  <c r="L620" i="42"/>
  <c r="M620" i="42"/>
  <c r="N620" i="42"/>
  <c r="A621" i="42"/>
  <c r="B621" i="42"/>
  <c r="C621" i="42"/>
  <c r="D621" i="42"/>
  <c r="E621" i="42"/>
  <c r="F621" i="42"/>
  <c r="G621" i="42"/>
  <c r="H621" i="42"/>
  <c r="I621" i="42"/>
  <c r="J621" i="42"/>
  <c r="K621" i="42"/>
  <c r="L621" i="42"/>
  <c r="M621" i="42"/>
  <c r="N621" i="42"/>
  <c r="A622" i="42"/>
  <c r="B622" i="42"/>
  <c r="C622" i="42"/>
  <c r="D622" i="42"/>
  <c r="E622" i="42"/>
  <c r="F622" i="42"/>
  <c r="G622" i="42"/>
  <c r="H622" i="42"/>
  <c r="I622" i="42"/>
  <c r="J622" i="42"/>
  <c r="K622" i="42"/>
  <c r="L622" i="42"/>
  <c r="M622" i="42"/>
  <c r="N622" i="42"/>
  <c r="A623" i="42"/>
  <c r="B623" i="42"/>
  <c r="C623" i="42"/>
  <c r="D623" i="42"/>
  <c r="E623" i="42"/>
  <c r="F623" i="42"/>
  <c r="G623" i="42"/>
  <c r="H623" i="42"/>
  <c r="I623" i="42"/>
  <c r="J623" i="42"/>
  <c r="K623" i="42"/>
  <c r="L623" i="42"/>
  <c r="M623" i="42"/>
  <c r="N623" i="42"/>
  <c r="A597" i="42"/>
  <c r="B597" i="42"/>
  <c r="C597" i="42"/>
  <c r="D597" i="42"/>
  <c r="E597" i="42"/>
  <c r="F597" i="42"/>
  <c r="G597" i="42"/>
  <c r="H597" i="42"/>
  <c r="I597" i="42"/>
  <c r="J597" i="42"/>
  <c r="K597" i="42"/>
  <c r="L597" i="42"/>
  <c r="M597" i="42"/>
  <c r="N597" i="42"/>
  <c r="A601" i="42"/>
  <c r="B601" i="42"/>
  <c r="C601" i="42"/>
  <c r="D601" i="42"/>
  <c r="E601" i="42"/>
  <c r="G601" i="42"/>
  <c r="H601" i="42"/>
  <c r="I601" i="42"/>
  <c r="J601" i="42"/>
  <c r="K601" i="42"/>
  <c r="L601" i="42"/>
  <c r="M601" i="42"/>
  <c r="N601" i="42"/>
  <c r="A602" i="42"/>
  <c r="B602" i="42"/>
  <c r="C602" i="42"/>
  <c r="D602" i="42"/>
  <c r="E602" i="42"/>
  <c r="G602" i="42"/>
  <c r="H602" i="42"/>
  <c r="I602" i="42"/>
  <c r="J602" i="42"/>
  <c r="K602" i="42"/>
  <c r="L602" i="42"/>
  <c r="M602" i="42"/>
  <c r="N602" i="42"/>
  <c r="A603" i="42"/>
  <c r="B603" i="42"/>
  <c r="C603" i="42"/>
  <c r="D603" i="42"/>
  <c r="E603" i="42"/>
  <c r="G603" i="42"/>
  <c r="H603" i="42"/>
  <c r="I603" i="42"/>
  <c r="J603" i="42"/>
  <c r="K603" i="42"/>
  <c r="L603" i="42"/>
  <c r="M603" i="42"/>
  <c r="N603" i="42"/>
  <c r="A606" i="42"/>
  <c r="A565" i="42"/>
  <c r="B565" i="42"/>
  <c r="C565" i="42"/>
  <c r="D565" i="42"/>
  <c r="E565" i="42"/>
  <c r="F565" i="42"/>
  <c r="G565" i="42"/>
  <c r="H565" i="42"/>
  <c r="I565" i="42"/>
  <c r="J565" i="42"/>
  <c r="K565" i="42"/>
  <c r="L565" i="42"/>
  <c r="M565" i="42"/>
  <c r="N565" i="42"/>
  <c r="A566" i="42"/>
  <c r="A567" i="42"/>
  <c r="A568" i="42"/>
  <c r="A569" i="42"/>
  <c r="A633" i="42"/>
  <c r="B633" i="42"/>
  <c r="D633" i="42"/>
  <c r="E633" i="42"/>
  <c r="F633" i="42"/>
  <c r="G633" i="42"/>
  <c r="H633" i="42"/>
  <c r="I633" i="42"/>
  <c r="J633" i="42"/>
  <c r="K633" i="42"/>
  <c r="L633" i="42"/>
  <c r="M633" i="42"/>
  <c r="N633" i="42"/>
  <c r="A651" i="42"/>
  <c r="A533" i="42"/>
  <c r="B533" i="42"/>
  <c r="C533" i="42"/>
  <c r="D533" i="42"/>
  <c r="E533" i="42"/>
  <c r="F533" i="42"/>
  <c r="G533" i="42"/>
  <c r="H533" i="42"/>
  <c r="I533" i="42"/>
  <c r="J533" i="42"/>
  <c r="K533" i="42"/>
  <c r="L533" i="42"/>
  <c r="M533" i="42"/>
  <c r="N533" i="42"/>
  <c r="A534" i="42"/>
  <c r="B534" i="42"/>
  <c r="C534" i="42"/>
  <c r="D534" i="42"/>
  <c r="E534" i="42"/>
  <c r="F534" i="42"/>
  <c r="G534" i="42"/>
  <c r="H534" i="42"/>
  <c r="I534" i="42"/>
  <c r="J534" i="42"/>
  <c r="K534" i="42"/>
  <c r="L534" i="42"/>
  <c r="M534" i="42"/>
  <c r="N534" i="42"/>
  <c r="A535" i="42"/>
  <c r="B535" i="42"/>
  <c r="C535" i="42"/>
  <c r="D535" i="42"/>
  <c r="E535" i="42"/>
  <c r="F535" i="42"/>
  <c r="G535" i="42"/>
  <c r="H535" i="42"/>
  <c r="I535" i="42"/>
  <c r="J535" i="42"/>
  <c r="K535" i="42"/>
  <c r="L535" i="42"/>
  <c r="M535" i="42"/>
  <c r="N535" i="42"/>
  <c r="A536" i="42"/>
  <c r="B536" i="42"/>
  <c r="C536" i="42"/>
  <c r="D536" i="42"/>
  <c r="E536" i="42"/>
  <c r="F536" i="42"/>
  <c r="G536" i="42"/>
  <c r="H536" i="42"/>
  <c r="I536" i="42"/>
  <c r="J536" i="42"/>
  <c r="K536" i="42"/>
  <c r="L536" i="42"/>
  <c r="M536" i="42"/>
  <c r="N536" i="42"/>
  <c r="A537" i="42"/>
  <c r="B537" i="42"/>
  <c r="C537" i="42"/>
  <c r="D537" i="42"/>
  <c r="E537" i="42"/>
  <c r="F537" i="42"/>
  <c r="G537" i="42"/>
  <c r="H537" i="42"/>
  <c r="I537" i="42"/>
  <c r="J537" i="42"/>
  <c r="K537" i="42"/>
  <c r="L537" i="42"/>
  <c r="M537" i="42"/>
  <c r="N537" i="42"/>
  <c r="A538" i="42"/>
  <c r="B538" i="42"/>
  <c r="C538" i="42"/>
  <c r="D538" i="42"/>
  <c r="E538" i="42"/>
  <c r="F538" i="42"/>
  <c r="G538" i="42"/>
  <c r="H538" i="42"/>
  <c r="I538" i="42"/>
  <c r="J538" i="42"/>
  <c r="K538" i="42"/>
  <c r="L538" i="42"/>
  <c r="M538" i="42"/>
  <c r="N538" i="42"/>
  <c r="A539" i="42"/>
  <c r="B539" i="42"/>
  <c r="C539" i="42"/>
  <c r="D539" i="42"/>
  <c r="E539" i="42"/>
  <c r="F539" i="42"/>
  <c r="G539" i="42"/>
  <c r="H539" i="42"/>
  <c r="I539" i="42"/>
  <c r="J539" i="42"/>
  <c r="K539" i="42"/>
  <c r="L539" i="42"/>
  <c r="M539" i="42"/>
  <c r="N539" i="42"/>
  <c r="A540" i="42"/>
  <c r="B540" i="42"/>
  <c r="C540" i="42"/>
  <c r="D540" i="42"/>
  <c r="E540" i="42"/>
  <c r="F540" i="42"/>
  <c r="G540" i="42"/>
  <c r="H540" i="42"/>
  <c r="I540" i="42"/>
  <c r="J540" i="42"/>
  <c r="K540" i="42"/>
  <c r="L540" i="42"/>
  <c r="M540" i="42"/>
  <c r="N540" i="42"/>
  <c r="A541" i="42"/>
  <c r="B541" i="42"/>
  <c r="C541" i="42"/>
  <c r="D541" i="42"/>
  <c r="E541" i="42"/>
  <c r="F541" i="42"/>
  <c r="G541" i="42"/>
  <c r="H541" i="42"/>
  <c r="I541" i="42"/>
  <c r="J541" i="42"/>
  <c r="K541" i="42"/>
  <c r="L541" i="42"/>
  <c r="M541" i="42"/>
  <c r="N541" i="42"/>
  <c r="A542" i="42"/>
  <c r="B542" i="42"/>
  <c r="C542" i="42"/>
  <c r="D542" i="42"/>
  <c r="E542" i="42"/>
  <c r="F542" i="42"/>
  <c r="G542" i="42"/>
  <c r="H542" i="42"/>
  <c r="I542" i="42"/>
  <c r="J542" i="42"/>
  <c r="K542" i="42"/>
  <c r="L542" i="42"/>
  <c r="M542" i="42"/>
  <c r="N542" i="42"/>
  <c r="A544" i="42"/>
  <c r="A61" i="42"/>
  <c r="B61" i="42"/>
  <c r="D61" i="42"/>
  <c r="E61" i="42"/>
  <c r="F61" i="42"/>
  <c r="G61" i="42"/>
  <c r="H61" i="42"/>
  <c r="I61" i="42"/>
  <c r="J61" i="42"/>
  <c r="K61" i="42"/>
  <c r="L61" i="42"/>
  <c r="M61" i="42"/>
  <c r="N61" i="42"/>
  <c r="A62" i="42"/>
  <c r="B62" i="42"/>
  <c r="C62" i="42"/>
  <c r="D62" i="42"/>
  <c r="E62" i="42"/>
  <c r="F62" i="42"/>
  <c r="G62" i="42"/>
  <c r="H62" i="42"/>
  <c r="I62" i="42"/>
  <c r="J62" i="42"/>
  <c r="K62" i="42"/>
  <c r="L62" i="42"/>
  <c r="M62" i="42"/>
  <c r="N62" i="42"/>
  <c r="A63" i="42"/>
  <c r="B63" i="42"/>
  <c r="D63" i="42"/>
  <c r="E63" i="42"/>
  <c r="F63" i="42"/>
  <c r="G63" i="42"/>
  <c r="H63" i="42"/>
  <c r="I63" i="42"/>
  <c r="J63" i="42"/>
  <c r="K63" i="42"/>
  <c r="L63" i="42"/>
  <c r="M63" i="42"/>
  <c r="N63" i="42"/>
  <c r="A65" i="42"/>
  <c r="B65" i="42"/>
  <c r="D65" i="42"/>
  <c r="E65" i="42"/>
  <c r="F65" i="42"/>
  <c r="G65" i="42"/>
  <c r="H65" i="42"/>
  <c r="I65" i="42"/>
  <c r="J65" i="42"/>
  <c r="K65" i="42"/>
  <c r="L65" i="42"/>
  <c r="M65" i="42"/>
  <c r="N65" i="42"/>
  <c r="A66" i="42"/>
  <c r="B66" i="42"/>
  <c r="D66" i="42"/>
  <c r="E66" i="42"/>
  <c r="F66" i="42"/>
  <c r="G66" i="42"/>
  <c r="H66" i="42"/>
  <c r="I66" i="42"/>
  <c r="J66" i="42"/>
  <c r="K66" i="42"/>
  <c r="L66" i="42"/>
  <c r="M66" i="42"/>
  <c r="N66" i="42"/>
  <c r="A67" i="42"/>
  <c r="B67" i="42"/>
  <c r="D67" i="42"/>
  <c r="E67" i="42"/>
  <c r="F67" i="42"/>
  <c r="G67" i="42"/>
  <c r="H67" i="42"/>
  <c r="I67" i="42"/>
  <c r="J67" i="42"/>
  <c r="K67" i="42"/>
  <c r="L67" i="42"/>
  <c r="M67" i="42"/>
  <c r="N67" i="42"/>
  <c r="A73" i="42"/>
  <c r="B73" i="42"/>
  <c r="D73" i="42"/>
  <c r="E73" i="42"/>
  <c r="F73" i="42"/>
  <c r="G73" i="42"/>
  <c r="H73" i="42"/>
  <c r="I73" i="42"/>
  <c r="J73" i="42"/>
  <c r="K73" i="42"/>
  <c r="L73" i="42"/>
  <c r="M73" i="42"/>
  <c r="N73" i="42"/>
  <c r="A75" i="42"/>
  <c r="B75" i="42"/>
  <c r="D75" i="42"/>
  <c r="E75" i="42"/>
  <c r="F75" i="42"/>
  <c r="G75" i="42"/>
  <c r="H75" i="42"/>
  <c r="I75" i="42"/>
  <c r="J75" i="42"/>
  <c r="K75" i="42"/>
  <c r="L75" i="42"/>
  <c r="M75" i="42"/>
  <c r="N75" i="42"/>
  <c r="A76" i="42"/>
  <c r="B76" i="42"/>
  <c r="D76" i="42"/>
  <c r="E76" i="42"/>
  <c r="F76" i="42"/>
  <c r="G76" i="42"/>
  <c r="H76" i="42"/>
  <c r="I76" i="42"/>
  <c r="J76" i="42"/>
  <c r="K76" i="42"/>
  <c r="L76" i="42"/>
  <c r="M76" i="42"/>
  <c r="N76" i="42"/>
  <c r="A77" i="42"/>
  <c r="B77" i="42"/>
  <c r="D77" i="42"/>
  <c r="E77" i="42"/>
  <c r="F77" i="42"/>
  <c r="G77" i="42"/>
  <c r="H77" i="42"/>
  <c r="I77" i="42"/>
  <c r="J77" i="42"/>
  <c r="K77" i="42"/>
  <c r="L77" i="42"/>
  <c r="M77" i="42"/>
  <c r="N77" i="42"/>
  <c r="A78" i="42"/>
  <c r="B78" i="42"/>
  <c r="D78" i="42"/>
  <c r="E78" i="42"/>
  <c r="F78" i="42"/>
  <c r="G78" i="42"/>
  <c r="H78" i="42"/>
  <c r="J78" i="42"/>
  <c r="K78" i="42"/>
  <c r="L78" i="42"/>
  <c r="M78" i="42"/>
  <c r="N78" i="42"/>
  <c r="A87" i="42"/>
  <c r="B87" i="42"/>
  <c r="C87" i="42"/>
  <c r="D87" i="42"/>
  <c r="E87" i="42"/>
  <c r="F87" i="42"/>
  <c r="G87" i="42"/>
  <c r="H87" i="42"/>
  <c r="I87" i="42"/>
  <c r="J87" i="42"/>
  <c r="K87" i="42"/>
  <c r="L87" i="42"/>
  <c r="M87" i="42"/>
  <c r="N87" i="42"/>
  <c r="A88" i="42"/>
  <c r="B88" i="42"/>
  <c r="D88" i="42"/>
  <c r="E88" i="42"/>
  <c r="F88" i="42"/>
  <c r="G88" i="42"/>
  <c r="H88" i="42"/>
  <c r="I88" i="42"/>
  <c r="J88" i="42"/>
  <c r="K88" i="42"/>
  <c r="L88" i="42"/>
  <c r="M88" i="42"/>
  <c r="N88" i="42"/>
  <c r="A89" i="42"/>
  <c r="A366" i="42"/>
  <c r="B366" i="42"/>
  <c r="D366" i="42"/>
  <c r="E366" i="42"/>
  <c r="F366" i="42"/>
  <c r="G366" i="42"/>
  <c r="H366" i="42"/>
  <c r="I366" i="42"/>
  <c r="J366" i="42"/>
  <c r="K366" i="42"/>
  <c r="L366" i="42"/>
  <c r="M366" i="42"/>
  <c r="N366" i="42"/>
  <c r="P20" i="4"/>
  <c r="P377" i="42" s="1"/>
  <c r="P21" i="4"/>
  <c r="P378" i="42" s="1"/>
  <c r="A402" i="42"/>
  <c r="B402" i="42"/>
  <c r="D402" i="42"/>
  <c r="E402" i="42"/>
  <c r="F402" i="42"/>
  <c r="G402" i="42"/>
  <c r="H402" i="42"/>
  <c r="I402" i="42"/>
  <c r="J402" i="42"/>
  <c r="K402" i="42"/>
  <c r="L402" i="42"/>
  <c r="M402" i="42"/>
  <c r="N402" i="42"/>
  <c r="H403" i="42"/>
  <c r="I403" i="42"/>
  <c r="J403" i="42"/>
  <c r="K403" i="42"/>
  <c r="L403" i="42"/>
  <c r="M403" i="42"/>
  <c r="N403" i="42"/>
  <c r="H404" i="42"/>
  <c r="I404" i="42"/>
  <c r="J404" i="42"/>
  <c r="K404" i="42"/>
  <c r="L404" i="42"/>
  <c r="M404" i="42"/>
  <c r="N404" i="42"/>
  <c r="H406" i="42"/>
  <c r="I406" i="42"/>
  <c r="J406" i="42"/>
  <c r="K406" i="42"/>
  <c r="L406" i="42"/>
  <c r="M406" i="42"/>
  <c r="N406" i="42"/>
  <c r="H407" i="42"/>
  <c r="I407" i="42"/>
  <c r="J407" i="42"/>
  <c r="K407" i="42"/>
  <c r="L407" i="42"/>
  <c r="M407" i="42"/>
  <c r="N407" i="42"/>
  <c r="H408" i="42"/>
  <c r="I408" i="42"/>
  <c r="J408" i="42"/>
  <c r="K408" i="42"/>
  <c r="L408" i="42"/>
  <c r="M408" i="42"/>
  <c r="N408" i="42"/>
  <c r="H412" i="42"/>
  <c r="I412" i="42"/>
  <c r="J412" i="42"/>
  <c r="K412" i="42"/>
  <c r="L412" i="42"/>
  <c r="M412" i="42"/>
  <c r="N412" i="42"/>
  <c r="H414" i="42"/>
  <c r="I414" i="42"/>
  <c r="J414" i="42"/>
  <c r="K414" i="42"/>
  <c r="L414" i="42"/>
  <c r="M414" i="42"/>
  <c r="N414" i="42"/>
  <c r="H415" i="42"/>
  <c r="I415" i="42"/>
  <c r="J415" i="42"/>
  <c r="K415" i="42"/>
  <c r="L415" i="42"/>
  <c r="M415" i="42"/>
  <c r="N415" i="42"/>
  <c r="H416" i="42"/>
  <c r="I416" i="42"/>
  <c r="J416" i="42"/>
  <c r="K416" i="42"/>
  <c r="L416" i="42"/>
  <c r="M416" i="42"/>
  <c r="N416" i="42"/>
  <c r="H417" i="42"/>
  <c r="I417" i="42"/>
  <c r="J417" i="42"/>
  <c r="K417" i="42"/>
  <c r="L417" i="42"/>
  <c r="M417" i="42"/>
  <c r="N417" i="42"/>
  <c r="H420" i="42"/>
  <c r="I420" i="42"/>
  <c r="J420" i="42"/>
  <c r="K420" i="42"/>
  <c r="L420" i="42"/>
  <c r="M420" i="42"/>
  <c r="N420" i="42"/>
  <c r="H422" i="42"/>
  <c r="I422" i="42"/>
  <c r="J422" i="42"/>
  <c r="K422" i="42"/>
  <c r="L422" i="42"/>
  <c r="M422" i="42"/>
  <c r="N422" i="42"/>
  <c r="H424" i="42"/>
  <c r="I424" i="42"/>
  <c r="J424" i="42"/>
  <c r="K424" i="42"/>
  <c r="L424" i="42"/>
  <c r="M424" i="42"/>
  <c r="N424" i="42"/>
  <c r="H425" i="42"/>
  <c r="I425" i="42"/>
  <c r="J425" i="42"/>
  <c r="K425" i="42"/>
  <c r="L425" i="42"/>
  <c r="M425" i="42"/>
  <c r="N425" i="42"/>
  <c r="H426" i="42"/>
  <c r="I426" i="42"/>
  <c r="J426" i="42"/>
  <c r="K426" i="42"/>
  <c r="L426" i="42"/>
  <c r="M426" i="42"/>
  <c r="N426" i="42"/>
  <c r="H427" i="42"/>
  <c r="I427" i="42"/>
  <c r="J427" i="42"/>
  <c r="K427" i="42"/>
  <c r="L427" i="42"/>
  <c r="M427" i="42"/>
  <c r="N427" i="42"/>
  <c r="H428" i="42"/>
  <c r="I428" i="42"/>
  <c r="J428" i="42"/>
  <c r="K428" i="42"/>
  <c r="L428" i="42"/>
  <c r="M428" i="42"/>
  <c r="N428" i="42"/>
  <c r="H429" i="42"/>
  <c r="I429" i="42"/>
  <c r="J429" i="42"/>
  <c r="K429" i="42"/>
  <c r="L429" i="42"/>
  <c r="M429" i="42"/>
  <c r="N429" i="42"/>
  <c r="A432" i="42"/>
  <c r="P25" i="5"/>
  <c r="O412" i="42"/>
  <c r="P16" i="5"/>
  <c r="O403" i="42"/>
  <c r="P14" i="5"/>
  <c r="P408" i="42" s="1"/>
  <c r="P12" i="5"/>
  <c r="P404" i="42" s="1"/>
  <c r="P13" i="5"/>
  <c r="P27" i="5"/>
  <c r="P422" i="42" s="1"/>
  <c r="P24" i="5"/>
  <c r="P18" i="5"/>
  <c r="P414" i="42" s="1"/>
  <c r="P19" i="5"/>
  <c r="P415" i="42" s="1"/>
  <c r="O416" i="42"/>
  <c r="P20" i="5"/>
  <c r="P416" i="42" s="1"/>
  <c r="O417" i="42"/>
  <c r="P21" i="5"/>
  <c r="P417" i="42" s="1"/>
  <c r="O422" i="42"/>
  <c r="O424" i="42"/>
  <c r="P29" i="5"/>
  <c r="P424" i="42" s="1"/>
  <c r="P30" i="5"/>
  <c r="P425" i="42" s="1"/>
  <c r="P31" i="5"/>
  <c r="P426" i="42" s="1"/>
  <c r="P32" i="5"/>
  <c r="P427" i="42" s="1"/>
  <c r="O428" i="42"/>
  <c r="P33" i="5"/>
  <c r="P428" i="42" s="1"/>
  <c r="P34" i="5"/>
  <c r="P429" i="42" s="1"/>
  <c r="B432" i="42"/>
  <c r="C432" i="42"/>
  <c r="D432" i="42"/>
  <c r="E432" i="42"/>
  <c r="F432" i="42"/>
  <c r="G432" i="42"/>
  <c r="H432" i="42"/>
  <c r="I432" i="42"/>
  <c r="J432" i="42"/>
  <c r="K432" i="42"/>
  <c r="L432" i="42"/>
  <c r="M432" i="42"/>
  <c r="N432" i="42"/>
  <c r="A128" i="42"/>
  <c r="B128" i="42"/>
  <c r="D128" i="42"/>
  <c r="E128" i="42"/>
  <c r="F128" i="42"/>
  <c r="G128" i="42"/>
  <c r="H128" i="42"/>
  <c r="I128" i="42"/>
  <c r="J128" i="42"/>
  <c r="K128" i="42"/>
  <c r="L128" i="42"/>
  <c r="M128" i="42"/>
  <c r="N128" i="42"/>
  <c r="A129" i="42"/>
  <c r="B129" i="42"/>
  <c r="C129" i="42"/>
  <c r="D129" i="42"/>
  <c r="E129" i="42"/>
  <c r="F129" i="42"/>
  <c r="G129" i="42"/>
  <c r="H129" i="42"/>
  <c r="I129" i="42"/>
  <c r="J129" i="42"/>
  <c r="K129" i="42"/>
  <c r="L129" i="42"/>
  <c r="M129" i="42"/>
  <c r="N129" i="42"/>
  <c r="A130" i="42"/>
  <c r="B130" i="42"/>
  <c r="D130" i="42"/>
  <c r="E130" i="42"/>
  <c r="F130" i="42"/>
  <c r="G130" i="42"/>
  <c r="H130" i="42"/>
  <c r="I130" i="42"/>
  <c r="J130" i="42"/>
  <c r="K130" i="42"/>
  <c r="L130" i="42"/>
  <c r="M130" i="42"/>
  <c r="N130" i="42"/>
  <c r="A132" i="42"/>
  <c r="B132" i="42"/>
  <c r="D132" i="42"/>
  <c r="E132" i="42"/>
  <c r="F132" i="42"/>
  <c r="G132" i="42"/>
  <c r="H132" i="42"/>
  <c r="I132" i="42"/>
  <c r="J132" i="42"/>
  <c r="K132" i="42"/>
  <c r="L132" i="42"/>
  <c r="M132" i="42"/>
  <c r="N132" i="42"/>
  <c r="A133" i="42"/>
  <c r="B133" i="42"/>
  <c r="D133" i="42"/>
  <c r="E133" i="42"/>
  <c r="F133" i="42"/>
  <c r="G133" i="42"/>
  <c r="H133" i="42"/>
  <c r="I133" i="42"/>
  <c r="J133" i="42"/>
  <c r="K133" i="42"/>
  <c r="L133" i="42"/>
  <c r="M133" i="42"/>
  <c r="N133" i="42"/>
  <c r="A134" i="42"/>
  <c r="B134" i="42"/>
  <c r="D134" i="42"/>
  <c r="E134" i="42"/>
  <c r="F134" i="42"/>
  <c r="G134" i="42"/>
  <c r="H134" i="42"/>
  <c r="I134" i="42"/>
  <c r="J134" i="42"/>
  <c r="K134" i="42"/>
  <c r="L134" i="42"/>
  <c r="M134" i="42"/>
  <c r="N134" i="42"/>
  <c r="A135" i="42"/>
  <c r="B135" i="42"/>
  <c r="D135" i="42"/>
  <c r="E135" i="42"/>
  <c r="F135" i="42"/>
  <c r="G135" i="42"/>
  <c r="H135" i="42"/>
  <c r="I135" i="42"/>
  <c r="J135" i="42"/>
  <c r="K135" i="42"/>
  <c r="L135" i="42"/>
  <c r="M135" i="42"/>
  <c r="N135" i="42"/>
  <c r="A136" i="42"/>
  <c r="B136" i="42"/>
  <c r="D136" i="42"/>
  <c r="E136" i="42"/>
  <c r="F136" i="42"/>
  <c r="G136" i="42"/>
  <c r="H136" i="42"/>
  <c r="I136" i="42"/>
  <c r="J136" i="42"/>
  <c r="K136" i="42"/>
  <c r="L136" i="42"/>
  <c r="M136" i="42"/>
  <c r="N136" i="42"/>
  <c r="A137" i="42"/>
  <c r="B137" i="42"/>
  <c r="D137" i="42"/>
  <c r="E137" i="42"/>
  <c r="F137" i="42"/>
  <c r="G137" i="42"/>
  <c r="H137" i="42"/>
  <c r="I137" i="42"/>
  <c r="J137" i="42"/>
  <c r="K137" i="42"/>
  <c r="L137" i="42"/>
  <c r="M137" i="42"/>
  <c r="N137" i="42"/>
  <c r="A139" i="42"/>
  <c r="B139" i="42"/>
  <c r="D139" i="42"/>
  <c r="E139" i="42"/>
  <c r="F139" i="42"/>
  <c r="G139" i="42"/>
  <c r="H139" i="42"/>
  <c r="I139" i="42"/>
  <c r="J139" i="42"/>
  <c r="K139" i="42"/>
  <c r="L139" i="42"/>
  <c r="M139" i="42"/>
  <c r="N139" i="42"/>
  <c r="A143" i="42"/>
  <c r="B143" i="42"/>
  <c r="D143" i="42"/>
  <c r="E143" i="42"/>
  <c r="F143" i="42"/>
  <c r="G143" i="42"/>
  <c r="H143" i="42"/>
  <c r="I143" i="42"/>
  <c r="J143" i="42"/>
  <c r="K143" i="42"/>
  <c r="L143" i="42"/>
  <c r="M143" i="42"/>
  <c r="N143" i="42"/>
  <c r="A144" i="42"/>
  <c r="B144" i="42"/>
  <c r="D144" i="42"/>
  <c r="E144" i="42"/>
  <c r="F144" i="42"/>
  <c r="G144" i="42"/>
  <c r="H144" i="42"/>
  <c r="I144" i="42"/>
  <c r="J144" i="42"/>
  <c r="K144" i="42"/>
  <c r="L144" i="42"/>
  <c r="M144" i="42"/>
  <c r="N144" i="42"/>
  <c r="A145" i="42"/>
  <c r="B145" i="42"/>
  <c r="D145" i="42"/>
  <c r="E145" i="42"/>
  <c r="F145" i="42"/>
  <c r="G145" i="42"/>
  <c r="H145" i="42"/>
  <c r="I145" i="42"/>
  <c r="J145" i="42"/>
  <c r="K145" i="42"/>
  <c r="L145" i="42"/>
  <c r="M145" i="42"/>
  <c r="N145" i="42"/>
  <c r="A146" i="42"/>
  <c r="B146" i="42"/>
  <c r="D146" i="42"/>
  <c r="E146" i="42"/>
  <c r="F146" i="42"/>
  <c r="G146" i="42"/>
  <c r="H146" i="42"/>
  <c r="I146" i="42"/>
  <c r="J146" i="42"/>
  <c r="K146" i="42"/>
  <c r="L146" i="42"/>
  <c r="M146" i="42"/>
  <c r="N146" i="42"/>
  <c r="A147" i="42"/>
  <c r="B147" i="42"/>
  <c r="D147" i="42"/>
  <c r="E147" i="42"/>
  <c r="F147" i="42"/>
  <c r="G147" i="42"/>
  <c r="H147" i="42"/>
  <c r="I147" i="42"/>
  <c r="J147" i="42"/>
  <c r="K147" i="42"/>
  <c r="L147" i="42"/>
  <c r="M147" i="42"/>
  <c r="N147" i="42"/>
  <c r="A148" i="42"/>
  <c r="B148" i="42"/>
  <c r="D148" i="42"/>
  <c r="E148" i="42"/>
  <c r="F148" i="42"/>
  <c r="G148" i="42"/>
  <c r="H148" i="42"/>
  <c r="I148" i="42"/>
  <c r="J148" i="42"/>
  <c r="K148" i="42"/>
  <c r="L148" i="42"/>
  <c r="M148" i="42"/>
  <c r="N148" i="42"/>
  <c r="A150" i="42"/>
  <c r="B150" i="42"/>
  <c r="D150" i="42"/>
  <c r="E150" i="42"/>
  <c r="F150" i="42"/>
  <c r="G150" i="42"/>
  <c r="H150" i="42"/>
  <c r="I150" i="42"/>
  <c r="J150" i="42"/>
  <c r="K150" i="42"/>
  <c r="L150" i="42"/>
  <c r="M150" i="42"/>
  <c r="N150" i="42"/>
  <c r="A152" i="42"/>
  <c r="B152" i="42"/>
  <c r="D152" i="42"/>
  <c r="E152" i="42"/>
  <c r="F152" i="42"/>
  <c r="G152" i="42"/>
  <c r="H152" i="42"/>
  <c r="I152" i="42"/>
  <c r="J152" i="42"/>
  <c r="K152" i="42"/>
  <c r="L152" i="42"/>
  <c r="M152" i="42"/>
  <c r="N152" i="42"/>
  <c r="A153" i="42"/>
  <c r="B153" i="42"/>
  <c r="D153" i="42"/>
  <c r="E153" i="42"/>
  <c r="F153" i="42"/>
  <c r="G153" i="42"/>
  <c r="H153" i="42"/>
  <c r="I153" i="42"/>
  <c r="J153" i="42"/>
  <c r="K153" i="42"/>
  <c r="L153" i="42"/>
  <c r="M153" i="42"/>
  <c r="N153" i="42"/>
  <c r="A158" i="42"/>
  <c r="P27" i="2"/>
  <c r="P28" i="2"/>
  <c r="A26" i="42"/>
  <c r="B26" i="42"/>
  <c r="D26" i="42"/>
  <c r="E26" i="42"/>
  <c r="F26" i="42"/>
  <c r="I26" i="42"/>
  <c r="J26" i="42"/>
  <c r="K26" i="42"/>
  <c r="L26" i="42"/>
  <c r="M26" i="42"/>
  <c r="N26" i="42"/>
  <c r="A57" i="42"/>
  <c r="I57" i="42"/>
  <c r="L57" i="42"/>
  <c r="B57" i="42"/>
  <c r="O9" i="44"/>
  <c r="O40" i="44" s="1"/>
  <c r="O57" i="42" s="1"/>
  <c r="P9" i="44"/>
  <c r="P27" i="44"/>
  <c r="P44" i="42" s="1"/>
  <c r="P18" i="44"/>
  <c r="P35" i="42" s="1"/>
  <c r="P12" i="44"/>
  <c r="P29" i="42" s="1"/>
  <c r="P13" i="44"/>
  <c r="P30" i="42" s="1"/>
  <c r="P14" i="44"/>
  <c r="P31" i="42" s="1"/>
  <c r="P29" i="44"/>
  <c r="P46" i="42" s="1"/>
  <c r="P10" i="44"/>
  <c r="P27" i="42" s="1"/>
  <c r="P20" i="44"/>
  <c r="P37" i="42" s="1"/>
  <c r="P21" i="44"/>
  <c r="P38" i="42" s="1"/>
  <c r="P22" i="44"/>
  <c r="P39" i="42" s="1"/>
  <c r="P31" i="44"/>
  <c r="P48" i="42" s="1"/>
  <c r="P32" i="44"/>
  <c r="P49" i="42" s="1"/>
  <c r="P33" i="44"/>
  <c r="P50" i="42" s="1"/>
  <c r="P34" i="44"/>
  <c r="P51" i="42" s="1"/>
  <c r="C57" i="42"/>
  <c r="E57" i="42"/>
  <c r="F57" i="42"/>
  <c r="J57" i="42"/>
  <c r="K57" i="42"/>
  <c r="N57" i="42"/>
  <c r="A93" i="42"/>
  <c r="B93" i="42"/>
  <c r="D93" i="42"/>
  <c r="E93" i="42"/>
  <c r="F93" i="42"/>
  <c r="G93" i="42"/>
  <c r="H93" i="42"/>
  <c r="I93" i="42"/>
  <c r="J93" i="42"/>
  <c r="K93" i="42"/>
  <c r="L93" i="42"/>
  <c r="M93" i="42"/>
  <c r="N93" i="42"/>
  <c r="A94" i="42"/>
  <c r="B94" i="42"/>
  <c r="D94" i="42"/>
  <c r="E94" i="42"/>
  <c r="F94" i="42"/>
  <c r="G94" i="42"/>
  <c r="H94" i="42"/>
  <c r="I94" i="42"/>
  <c r="J94" i="42"/>
  <c r="K94" i="42"/>
  <c r="L94" i="42"/>
  <c r="M94" i="42"/>
  <c r="N94" i="42"/>
  <c r="A95" i="42"/>
  <c r="B95" i="42"/>
  <c r="D95" i="42"/>
  <c r="E95" i="42"/>
  <c r="F95" i="42"/>
  <c r="G95" i="42"/>
  <c r="H95" i="42"/>
  <c r="I95" i="42"/>
  <c r="J95" i="42"/>
  <c r="K95" i="42"/>
  <c r="L95" i="42"/>
  <c r="M95" i="42"/>
  <c r="N95" i="42"/>
  <c r="A97" i="42"/>
  <c r="B97" i="42"/>
  <c r="D97" i="42"/>
  <c r="E97" i="42"/>
  <c r="F97" i="42"/>
  <c r="G97" i="42"/>
  <c r="H97" i="42"/>
  <c r="I97" i="42"/>
  <c r="J97" i="42"/>
  <c r="K97" i="42"/>
  <c r="L97" i="42"/>
  <c r="M97" i="42"/>
  <c r="N97" i="42"/>
  <c r="A98" i="42"/>
  <c r="B98" i="42"/>
  <c r="D98" i="42"/>
  <c r="E98" i="42"/>
  <c r="F98" i="42"/>
  <c r="G98" i="42"/>
  <c r="H98" i="42"/>
  <c r="I98" i="42"/>
  <c r="J98" i="42"/>
  <c r="K98" i="42"/>
  <c r="L98" i="42"/>
  <c r="M98" i="42"/>
  <c r="N98" i="42"/>
  <c r="A99" i="42"/>
  <c r="B99" i="42"/>
  <c r="D99" i="42"/>
  <c r="E99" i="42"/>
  <c r="F99" i="42"/>
  <c r="G99" i="42"/>
  <c r="H99" i="42"/>
  <c r="I99" i="42"/>
  <c r="J99" i="42"/>
  <c r="K99" i="42"/>
  <c r="L99" i="42"/>
  <c r="M99" i="42"/>
  <c r="N99" i="42"/>
  <c r="A105" i="42"/>
  <c r="B105" i="42"/>
  <c r="D105" i="42"/>
  <c r="E105" i="42"/>
  <c r="F105" i="42"/>
  <c r="G105" i="42"/>
  <c r="H105" i="42"/>
  <c r="I105" i="42"/>
  <c r="J105" i="42"/>
  <c r="K105" i="42"/>
  <c r="L105" i="42"/>
  <c r="M105" i="42"/>
  <c r="N105" i="42"/>
  <c r="A107" i="42"/>
  <c r="B107" i="42"/>
  <c r="D107" i="42"/>
  <c r="E107" i="42"/>
  <c r="F107" i="42"/>
  <c r="G107" i="42"/>
  <c r="H107" i="42"/>
  <c r="I107" i="42"/>
  <c r="J107" i="42"/>
  <c r="K107" i="42"/>
  <c r="L107" i="42"/>
  <c r="M107" i="42"/>
  <c r="N107" i="42"/>
  <c r="A108" i="42"/>
  <c r="B108" i="42"/>
  <c r="D108" i="42"/>
  <c r="E108" i="42"/>
  <c r="F108" i="42"/>
  <c r="G108" i="42"/>
  <c r="H108" i="42"/>
  <c r="I108" i="42"/>
  <c r="J108" i="42"/>
  <c r="K108" i="42"/>
  <c r="L108" i="42"/>
  <c r="M108" i="42"/>
  <c r="N108" i="42"/>
  <c r="A109" i="42"/>
  <c r="B109" i="42"/>
  <c r="C109" i="42"/>
  <c r="D109" i="42"/>
  <c r="E109" i="42"/>
  <c r="F109" i="42"/>
  <c r="G109" i="42"/>
  <c r="H109" i="42"/>
  <c r="I109" i="42"/>
  <c r="J109" i="42"/>
  <c r="K109" i="42"/>
  <c r="L109" i="42"/>
  <c r="M109" i="42"/>
  <c r="N109" i="42"/>
  <c r="A110" i="42"/>
  <c r="B110" i="42"/>
  <c r="D110" i="42"/>
  <c r="E110" i="42"/>
  <c r="F110" i="42"/>
  <c r="G110" i="42"/>
  <c r="H110" i="42"/>
  <c r="I110" i="42"/>
  <c r="J110" i="42"/>
  <c r="K110" i="42"/>
  <c r="L110" i="42"/>
  <c r="M110" i="42"/>
  <c r="N110" i="42"/>
  <c r="A111" i="42"/>
  <c r="B111" i="42"/>
  <c r="D111" i="42"/>
  <c r="E111" i="42"/>
  <c r="F111" i="42"/>
  <c r="G111" i="42"/>
  <c r="H111" i="42"/>
  <c r="I111" i="42"/>
  <c r="J111" i="42"/>
  <c r="K111" i="42"/>
  <c r="L111" i="42"/>
  <c r="M111" i="42"/>
  <c r="N111" i="42"/>
  <c r="A112" i="42"/>
  <c r="B112" i="42"/>
  <c r="D112" i="42"/>
  <c r="E112" i="42"/>
  <c r="F112" i="42"/>
  <c r="G112" i="42"/>
  <c r="H112" i="42"/>
  <c r="I112" i="42"/>
  <c r="J112" i="42"/>
  <c r="K112" i="42"/>
  <c r="L112" i="42"/>
  <c r="M112" i="42"/>
  <c r="N112" i="42"/>
  <c r="A113" i="42"/>
  <c r="B113" i="42"/>
  <c r="D113" i="42"/>
  <c r="E113" i="42"/>
  <c r="F113" i="42"/>
  <c r="G113" i="42"/>
  <c r="H113" i="42"/>
  <c r="I113" i="42"/>
  <c r="J113" i="42"/>
  <c r="K113" i="42"/>
  <c r="L113" i="42"/>
  <c r="M113" i="42"/>
  <c r="N113" i="42"/>
  <c r="A115" i="42"/>
  <c r="B115" i="42"/>
  <c r="D115" i="42"/>
  <c r="E115" i="42"/>
  <c r="F115" i="42"/>
  <c r="G115" i="42"/>
  <c r="H115" i="42"/>
  <c r="I115" i="42"/>
  <c r="J115" i="42"/>
  <c r="K115" i="42"/>
  <c r="L115" i="42"/>
  <c r="M115" i="42"/>
  <c r="N115" i="42"/>
  <c r="A117" i="42"/>
  <c r="B117" i="42"/>
  <c r="D117" i="42"/>
  <c r="E117" i="42"/>
  <c r="F117" i="42"/>
  <c r="G117" i="42"/>
  <c r="H117" i="42"/>
  <c r="I117" i="42"/>
  <c r="J117" i="42"/>
  <c r="K117" i="42"/>
  <c r="L117" i="42"/>
  <c r="M117" i="42"/>
  <c r="N117" i="42"/>
  <c r="A118" i="42"/>
  <c r="B118" i="42"/>
  <c r="D118" i="42"/>
  <c r="E118" i="42"/>
  <c r="F118" i="42"/>
  <c r="G118" i="42"/>
  <c r="H118" i="42"/>
  <c r="I118" i="42"/>
  <c r="J118" i="42"/>
  <c r="K118" i="42"/>
  <c r="L118" i="42"/>
  <c r="M118" i="42"/>
  <c r="N118" i="42"/>
  <c r="A119" i="42"/>
  <c r="B119" i="42"/>
  <c r="D119" i="42"/>
  <c r="E119" i="42"/>
  <c r="F119" i="42"/>
  <c r="G119" i="42"/>
  <c r="H119" i="42"/>
  <c r="I119" i="42"/>
  <c r="J119" i="42"/>
  <c r="K119" i="42"/>
  <c r="L119" i="42"/>
  <c r="M119" i="42"/>
  <c r="N119" i="42"/>
  <c r="A120" i="42"/>
  <c r="B120" i="42"/>
  <c r="D120" i="42"/>
  <c r="E120" i="42"/>
  <c r="F120" i="42"/>
  <c r="G120" i="42"/>
  <c r="H120" i="42"/>
  <c r="I120" i="42"/>
  <c r="J120" i="42"/>
  <c r="K120" i="42"/>
  <c r="L120" i="42"/>
  <c r="M120" i="42"/>
  <c r="N120" i="42"/>
  <c r="A124" i="42"/>
  <c r="P28" i="7"/>
  <c r="P112" i="42" s="1"/>
  <c r="A290" i="42"/>
  <c r="B290" i="42"/>
  <c r="D290" i="42"/>
  <c r="E290" i="42"/>
  <c r="F290" i="42"/>
  <c r="G290" i="42"/>
  <c r="H290" i="42"/>
  <c r="I290" i="42"/>
  <c r="J290" i="42"/>
  <c r="K290" i="42"/>
  <c r="L290" i="42"/>
  <c r="N290" i="42"/>
  <c r="A291" i="42"/>
  <c r="B291" i="42"/>
  <c r="D291" i="42"/>
  <c r="E291" i="42"/>
  <c r="F291" i="42"/>
  <c r="G291" i="42"/>
  <c r="H291" i="42"/>
  <c r="I291" i="42"/>
  <c r="J291" i="42"/>
  <c r="K291" i="42"/>
  <c r="L291" i="42"/>
  <c r="N291" i="42"/>
  <c r="A292" i="42"/>
  <c r="B292" i="42"/>
  <c r="D292" i="42"/>
  <c r="E292" i="42"/>
  <c r="F292" i="42"/>
  <c r="G292" i="42"/>
  <c r="H292" i="42"/>
  <c r="I292" i="42"/>
  <c r="J292" i="42"/>
  <c r="K292" i="42"/>
  <c r="L292" i="42"/>
  <c r="N292" i="42"/>
  <c r="A296" i="42"/>
  <c r="B296" i="42"/>
  <c r="D296" i="42"/>
  <c r="E296" i="42"/>
  <c r="F296" i="42"/>
  <c r="G296" i="42"/>
  <c r="H296" i="42"/>
  <c r="I296" i="42"/>
  <c r="J296" i="42"/>
  <c r="K296" i="42"/>
  <c r="L296" i="42"/>
  <c r="N296" i="42"/>
  <c r="A297" i="42"/>
  <c r="B297" i="42"/>
  <c r="D297" i="42"/>
  <c r="E297" i="42"/>
  <c r="F297" i="42"/>
  <c r="G297" i="42"/>
  <c r="H297" i="42"/>
  <c r="I297" i="42"/>
  <c r="J297" i="42"/>
  <c r="K297" i="42"/>
  <c r="L297" i="42"/>
  <c r="N297" i="42"/>
  <c r="A298" i="42"/>
  <c r="B298" i="42"/>
  <c r="D298" i="42"/>
  <c r="E298" i="42"/>
  <c r="F298" i="42"/>
  <c r="G298" i="42"/>
  <c r="H298" i="42"/>
  <c r="I298" i="42"/>
  <c r="J298" i="42"/>
  <c r="K298" i="42"/>
  <c r="L298" i="42"/>
  <c r="N298" i="42"/>
  <c r="A299" i="42"/>
  <c r="B299" i="42"/>
  <c r="D299" i="42"/>
  <c r="E299" i="42"/>
  <c r="F299" i="42"/>
  <c r="G299" i="42"/>
  <c r="H299" i="42"/>
  <c r="I299" i="42"/>
  <c r="J299" i="42"/>
  <c r="K299" i="42"/>
  <c r="L299" i="42"/>
  <c r="N299" i="42"/>
  <c r="A300" i="42"/>
  <c r="B300" i="42"/>
  <c r="D300" i="42"/>
  <c r="E300" i="42"/>
  <c r="F300" i="42"/>
  <c r="G300" i="42"/>
  <c r="H300" i="42"/>
  <c r="I300" i="42"/>
  <c r="J300" i="42"/>
  <c r="K300" i="42"/>
  <c r="L300" i="42"/>
  <c r="N300" i="42"/>
  <c r="A301" i="42"/>
  <c r="B301" i="42"/>
  <c r="D301" i="42"/>
  <c r="E301" i="42"/>
  <c r="F301" i="42"/>
  <c r="G301" i="42"/>
  <c r="H301" i="42"/>
  <c r="I301" i="42"/>
  <c r="J301" i="42"/>
  <c r="K301" i="42"/>
  <c r="L301" i="42"/>
  <c r="N301" i="42"/>
  <c r="A302" i="42"/>
  <c r="B302" i="42"/>
  <c r="D302" i="42"/>
  <c r="E302" i="42"/>
  <c r="F302" i="42"/>
  <c r="G302" i="42"/>
  <c r="H302" i="42"/>
  <c r="I302" i="42"/>
  <c r="J302" i="42"/>
  <c r="K302" i="42"/>
  <c r="L302" i="42"/>
  <c r="N302" i="42"/>
  <c r="A303" i="42"/>
  <c r="B303" i="42"/>
  <c r="D303" i="42"/>
  <c r="E303" i="42"/>
  <c r="F303" i="42"/>
  <c r="G303" i="42"/>
  <c r="H303" i="42"/>
  <c r="I303" i="42"/>
  <c r="J303" i="42"/>
  <c r="K303" i="42"/>
  <c r="L303" i="42"/>
  <c r="N303" i="42"/>
  <c r="A305" i="42"/>
  <c r="B305" i="42"/>
  <c r="D305" i="42"/>
  <c r="E305" i="42"/>
  <c r="F305" i="42"/>
  <c r="G305" i="42"/>
  <c r="H305" i="42"/>
  <c r="I305" i="42"/>
  <c r="J305" i="42"/>
  <c r="K305" i="42"/>
  <c r="L305" i="42"/>
  <c r="N305" i="42"/>
  <c r="A306" i="42"/>
  <c r="B306" i="42"/>
  <c r="D306" i="42"/>
  <c r="E306" i="42"/>
  <c r="F306" i="42"/>
  <c r="G306" i="42"/>
  <c r="H306" i="42"/>
  <c r="I306" i="42"/>
  <c r="J306" i="42"/>
  <c r="K306" i="42"/>
  <c r="L306" i="42"/>
  <c r="N306" i="42"/>
  <c r="A307" i="42"/>
  <c r="B307" i="42"/>
  <c r="D307" i="42"/>
  <c r="E307" i="42"/>
  <c r="F307" i="42"/>
  <c r="G307" i="42"/>
  <c r="H307" i="42"/>
  <c r="I307" i="42"/>
  <c r="J307" i="42"/>
  <c r="K307" i="42"/>
  <c r="L307" i="42"/>
  <c r="N307" i="42"/>
  <c r="A308" i="42"/>
  <c r="B308" i="42"/>
  <c r="D308" i="42"/>
  <c r="E308" i="42"/>
  <c r="F308" i="42"/>
  <c r="G308" i="42"/>
  <c r="H308" i="42"/>
  <c r="I308" i="42"/>
  <c r="J308" i="42"/>
  <c r="K308" i="42"/>
  <c r="L308" i="42"/>
  <c r="N308" i="42"/>
  <c r="A309" i="42"/>
  <c r="B309" i="42"/>
  <c r="D309" i="42"/>
  <c r="E309" i="42"/>
  <c r="F309" i="42"/>
  <c r="G309" i="42"/>
  <c r="H309" i="42"/>
  <c r="I309" i="42"/>
  <c r="J309" i="42"/>
  <c r="K309" i="42"/>
  <c r="L309" i="42"/>
  <c r="N309" i="42"/>
  <c r="A310" i="42"/>
  <c r="B310" i="42"/>
  <c r="D310" i="42"/>
  <c r="E310" i="42"/>
  <c r="F310" i="42"/>
  <c r="G310" i="42"/>
  <c r="H310" i="42"/>
  <c r="I310" i="42"/>
  <c r="J310" i="42"/>
  <c r="K310" i="42"/>
  <c r="L310" i="42"/>
  <c r="N310" i="42"/>
  <c r="A313" i="42"/>
  <c r="B313" i="42"/>
  <c r="C313" i="42"/>
  <c r="D313" i="42"/>
  <c r="E313" i="42"/>
  <c r="F313" i="42"/>
  <c r="G313" i="42"/>
  <c r="H313" i="42"/>
  <c r="I313" i="42"/>
  <c r="J313" i="42"/>
  <c r="K313" i="42"/>
  <c r="L313" i="42"/>
  <c r="N313" i="42"/>
  <c r="A314" i="42"/>
  <c r="B314" i="42"/>
  <c r="C314" i="42"/>
  <c r="D314" i="42"/>
  <c r="E314" i="42"/>
  <c r="F314" i="42"/>
  <c r="G314" i="42"/>
  <c r="H314" i="42"/>
  <c r="I314" i="42"/>
  <c r="J314" i="42"/>
  <c r="K314" i="42"/>
  <c r="L314" i="42"/>
  <c r="N314" i="42"/>
  <c r="A317" i="42"/>
  <c r="B317" i="42"/>
  <c r="C317" i="42"/>
  <c r="D317" i="42"/>
  <c r="E317" i="42"/>
  <c r="F317" i="42"/>
  <c r="G317" i="42"/>
  <c r="H317" i="42"/>
  <c r="I317" i="42"/>
  <c r="J317" i="42"/>
  <c r="K317" i="42"/>
  <c r="L317" i="42"/>
  <c r="N317" i="42"/>
  <c r="A318" i="42"/>
  <c r="B318" i="42"/>
  <c r="C318" i="42"/>
  <c r="D318" i="42"/>
  <c r="E318" i="42"/>
  <c r="F318" i="42"/>
  <c r="G318" i="42"/>
  <c r="H318" i="42"/>
  <c r="I318" i="42"/>
  <c r="J318" i="42"/>
  <c r="K318" i="42"/>
  <c r="L318" i="42"/>
  <c r="N318" i="42"/>
  <c r="A320" i="42"/>
  <c r="B320" i="42"/>
  <c r="C320" i="42"/>
  <c r="D320" i="42"/>
  <c r="E320" i="42"/>
  <c r="F320" i="42"/>
  <c r="G320" i="42"/>
  <c r="H320" i="42"/>
  <c r="I320" i="42"/>
  <c r="J320" i="42"/>
  <c r="K320" i="42"/>
  <c r="L320" i="42"/>
  <c r="N320" i="42"/>
  <c r="A321" i="42"/>
  <c r="B321" i="42"/>
  <c r="C321" i="42"/>
  <c r="D321" i="42"/>
  <c r="E321" i="42"/>
  <c r="F321" i="42"/>
  <c r="G321" i="42"/>
  <c r="H321" i="42"/>
  <c r="I321" i="42"/>
  <c r="J321" i="42"/>
  <c r="K321" i="42"/>
  <c r="L321" i="42"/>
  <c r="N321" i="42"/>
  <c r="A322" i="42"/>
  <c r="B322" i="42"/>
  <c r="D322" i="42"/>
  <c r="E322" i="42"/>
  <c r="F322" i="42"/>
  <c r="G322" i="42"/>
  <c r="H322" i="42"/>
  <c r="I322" i="42"/>
  <c r="J322" i="42"/>
  <c r="K322" i="42"/>
  <c r="L322" i="42"/>
  <c r="N322" i="42"/>
  <c r="A323" i="42"/>
  <c r="B323" i="42"/>
  <c r="D323" i="42"/>
  <c r="E323" i="42"/>
  <c r="F323" i="42"/>
  <c r="G323" i="42"/>
  <c r="H323" i="42"/>
  <c r="I323" i="42"/>
  <c r="J323" i="42"/>
  <c r="K323" i="42"/>
  <c r="L323" i="42"/>
  <c r="N323" i="42"/>
  <c r="A324" i="42"/>
  <c r="B324" i="42"/>
  <c r="D324" i="42"/>
  <c r="E324" i="42"/>
  <c r="F324" i="42"/>
  <c r="G324" i="42"/>
  <c r="H324" i="42"/>
  <c r="I324" i="42"/>
  <c r="J324" i="42"/>
  <c r="K324" i="42"/>
  <c r="L324" i="42"/>
  <c r="N324" i="42"/>
  <c r="A327" i="42"/>
  <c r="B327" i="42"/>
  <c r="A243" i="42"/>
  <c r="B243" i="42"/>
  <c r="D243" i="42"/>
  <c r="E243" i="42"/>
  <c r="F243" i="42"/>
  <c r="G243" i="42"/>
  <c r="H243" i="42"/>
  <c r="I243" i="42"/>
  <c r="J243" i="42"/>
  <c r="K243" i="42"/>
  <c r="L243" i="42"/>
  <c r="M243" i="42"/>
  <c r="N243" i="42"/>
  <c r="A244" i="42"/>
  <c r="B244" i="42"/>
  <c r="D244" i="42"/>
  <c r="E244" i="42"/>
  <c r="F244" i="42"/>
  <c r="G244" i="42"/>
  <c r="H244" i="42"/>
  <c r="I244" i="42"/>
  <c r="J244" i="42"/>
  <c r="K244" i="42"/>
  <c r="L244" i="42"/>
  <c r="M244" i="42"/>
  <c r="N244" i="42"/>
  <c r="A245" i="42"/>
  <c r="B245" i="42"/>
  <c r="D245" i="42"/>
  <c r="E245" i="42"/>
  <c r="F245" i="42"/>
  <c r="G245" i="42"/>
  <c r="H245" i="42"/>
  <c r="I245" i="42"/>
  <c r="J245" i="42"/>
  <c r="K245" i="42"/>
  <c r="L245" i="42"/>
  <c r="M245" i="42"/>
  <c r="N245" i="42"/>
  <c r="A248" i="42"/>
  <c r="B248" i="42"/>
  <c r="D248" i="42"/>
  <c r="E248" i="42"/>
  <c r="F248" i="42"/>
  <c r="G248" i="42"/>
  <c r="H248" i="42"/>
  <c r="I248" i="42"/>
  <c r="J248" i="42"/>
  <c r="K248" i="42"/>
  <c r="L248" i="42"/>
  <c r="M248" i="42"/>
  <c r="N248" i="42"/>
  <c r="A249" i="42"/>
  <c r="B249" i="42"/>
  <c r="D249" i="42"/>
  <c r="E249" i="42"/>
  <c r="F249" i="42"/>
  <c r="G249" i="42"/>
  <c r="H249" i="42"/>
  <c r="I249" i="42"/>
  <c r="J249" i="42"/>
  <c r="K249" i="42"/>
  <c r="L249" i="42"/>
  <c r="M249" i="42"/>
  <c r="N249" i="42"/>
  <c r="A250" i="42"/>
  <c r="B250" i="42"/>
  <c r="D250" i="42"/>
  <c r="E250" i="42"/>
  <c r="F250" i="42"/>
  <c r="G250" i="42"/>
  <c r="H250" i="42"/>
  <c r="I250" i="42"/>
  <c r="J250" i="42"/>
  <c r="K250" i="42"/>
  <c r="L250" i="42"/>
  <c r="M250" i="42"/>
  <c r="N250" i="42"/>
  <c r="A259" i="42"/>
  <c r="B259" i="42"/>
  <c r="D259" i="42"/>
  <c r="E259" i="42"/>
  <c r="F259" i="42"/>
  <c r="G259" i="42"/>
  <c r="H259" i="42"/>
  <c r="I259" i="42"/>
  <c r="J259" i="42"/>
  <c r="K259" i="42"/>
  <c r="L259" i="42"/>
  <c r="M259" i="42"/>
  <c r="N259" i="42"/>
  <c r="A261" i="42"/>
  <c r="B261" i="42"/>
  <c r="D261" i="42"/>
  <c r="E261" i="42"/>
  <c r="F261" i="42"/>
  <c r="G261" i="42"/>
  <c r="H261" i="42"/>
  <c r="I261" i="42"/>
  <c r="J261" i="42"/>
  <c r="K261" i="42"/>
  <c r="L261" i="42"/>
  <c r="M261" i="42"/>
  <c r="N261" i="42"/>
  <c r="A262" i="42"/>
  <c r="B262" i="42"/>
  <c r="D262" i="42"/>
  <c r="E262" i="42"/>
  <c r="F262" i="42"/>
  <c r="G262" i="42"/>
  <c r="H262" i="42"/>
  <c r="I262" i="42"/>
  <c r="J262" i="42"/>
  <c r="K262" i="42"/>
  <c r="L262" i="42"/>
  <c r="M262" i="42"/>
  <c r="N262" i="42"/>
  <c r="A263" i="42"/>
  <c r="B263" i="42"/>
  <c r="D263" i="42"/>
  <c r="E263" i="42"/>
  <c r="F263" i="42"/>
  <c r="G263" i="42"/>
  <c r="H263" i="42"/>
  <c r="I263" i="42"/>
  <c r="J263" i="42"/>
  <c r="K263" i="42"/>
  <c r="L263" i="42"/>
  <c r="M263" i="42"/>
  <c r="N263" i="42"/>
  <c r="A264" i="42"/>
  <c r="B264" i="42"/>
  <c r="D264" i="42"/>
  <c r="E264" i="42"/>
  <c r="F264" i="42"/>
  <c r="G264" i="42"/>
  <c r="H264" i="42"/>
  <c r="I264" i="42"/>
  <c r="J264" i="42"/>
  <c r="K264" i="42"/>
  <c r="L264" i="42"/>
  <c r="M264" i="42"/>
  <c r="N264" i="42"/>
  <c r="A270" i="42"/>
  <c r="B270" i="42"/>
  <c r="C270" i="42"/>
  <c r="D270" i="42"/>
  <c r="E270" i="42"/>
  <c r="F270" i="42"/>
  <c r="G270" i="42"/>
  <c r="H270" i="42"/>
  <c r="I270" i="42"/>
  <c r="J270" i="42"/>
  <c r="K270" i="42"/>
  <c r="L270" i="42"/>
  <c r="M270" i="42"/>
  <c r="N270" i="42"/>
  <c r="A271" i="42"/>
  <c r="B271" i="42"/>
  <c r="C271" i="42"/>
  <c r="D271" i="42"/>
  <c r="E271" i="42"/>
  <c r="F271" i="42"/>
  <c r="G271" i="42"/>
  <c r="H271" i="42"/>
  <c r="I271" i="42"/>
  <c r="J271" i="42"/>
  <c r="K271" i="42"/>
  <c r="L271" i="42"/>
  <c r="M271" i="42"/>
  <c r="N271" i="42"/>
  <c r="A276" i="42"/>
  <c r="B276" i="42"/>
  <c r="C276" i="42"/>
  <c r="D276" i="42"/>
  <c r="E276" i="42"/>
  <c r="F276" i="42"/>
  <c r="G276" i="42"/>
  <c r="H276" i="42"/>
  <c r="I276" i="42"/>
  <c r="J276" i="42"/>
  <c r="K276" i="42"/>
  <c r="L276" i="42"/>
  <c r="M276" i="42"/>
  <c r="N276" i="42"/>
  <c r="A277" i="42"/>
  <c r="B277" i="42"/>
  <c r="D277" i="42"/>
  <c r="E277" i="42"/>
  <c r="F277" i="42"/>
  <c r="G277" i="42"/>
  <c r="H277" i="42"/>
  <c r="I277" i="42"/>
  <c r="J277" i="42"/>
  <c r="K277" i="42"/>
  <c r="L277" i="42"/>
  <c r="M277" i="42"/>
  <c r="N277" i="42"/>
  <c r="A279" i="42"/>
  <c r="B279" i="42"/>
  <c r="C279" i="42"/>
  <c r="D279" i="42"/>
  <c r="E279" i="42"/>
  <c r="F279" i="42"/>
  <c r="G279" i="42"/>
  <c r="H279" i="42"/>
  <c r="I279" i="42"/>
  <c r="J279" i="42"/>
  <c r="K279" i="42"/>
  <c r="L279" i="42"/>
  <c r="M279" i="42"/>
  <c r="N279" i="42"/>
  <c r="A283" i="42"/>
  <c r="B283" i="42"/>
  <c r="C283" i="42"/>
  <c r="D283" i="42"/>
  <c r="E283" i="42"/>
  <c r="F283" i="42"/>
  <c r="G283" i="42"/>
  <c r="H283" i="42"/>
  <c r="I283" i="42"/>
  <c r="J283" i="42"/>
  <c r="K283" i="42"/>
  <c r="L283" i="42"/>
  <c r="M283" i="42"/>
  <c r="N283" i="42"/>
  <c r="A284" i="42"/>
  <c r="B284" i="42"/>
  <c r="D284" i="42"/>
  <c r="E284" i="42"/>
  <c r="F284" i="42"/>
  <c r="G284" i="42"/>
  <c r="H284" i="42"/>
  <c r="I284" i="42"/>
  <c r="J284" i="42"/>
  <c r="K284" i="42"/>
  <c r="L284" i="42"/>
  <c r="M284" i="42"/>
  <c r="N284" i="42"/>
  <c r="A285" i="42"/>
  <c r="B285" i="42"/>
  <c r="D285" i="42"/>
  <c r="E285" i="42"/>
  <c r="F285" i="42"/>
  <c r="G285" i="42"/>
  <c r="H285" i="42"/>
  <c r="I285" i="42"/>
  <c r="J285" i="42"/>
  <c r="K285" i="42"/>
  <c r="L285" i="42"/>
  <c r="M285" i="42"/>
  <c r="N285" i="42"/>
  <c r="A286" i="42"/>
  <c r="A201" i="42"/>
  <c r="B201" i="42"/>
  <c r="D201" i="42"/>
  <c r="E201" i="42"/>
  <c r="F201" i="42"/>
  <c r="G201" i="42"/>
  <c r="H201" i="42"/>
  <c r="I201" i="42"/>
  <c r="J201" i="42"/>
  <c r="K201" i="42"/>
  <c r="L201" i="42"/>
  <c r="M201" i="42"/>
  <c r="N201" i="42"/>
  <c r="A202" i="42"/>
  <c r="D202" i="42"/>
  <c r="E202" i="42"/>
  <c r="H202" i="42"/>
  <c r="I202" i="42"/>
  <c r="J202" i="42"/>
  <c r="K202" i="42"/>
  <c r="L202" i="42"/>
  <c r="M202" i="42"/>
  <c r="N202" i="42"/>
  <c r="A203" i="42"/>
  <c r="D203" i="42"/>
  <c r="E203" i="42"/>
  <c r="H203" i="42"/>
  <c r="I203" i="42"/>
  <c r="J203" i="42"/>
  <c r="K203" i="42"/>
  <c r="L203" i="42"/>
  <c r="M203" i="42"/>
  <c r="N203" i="42"/>
  <c r="A207" i="42"/>
  <c r="D207" i="42"/>
  <c r="E207" i="42"/>
  <c r="H207" i="42"/>
  <c r="I207" i="42"/>
  <c r="J207" i="42"/>
  <c r="K207" i="42"/>
  <c r="L207" i="42"/>
  <c r="M207" i="42"/>
  <c r="N207" i="42"/>
  <c r="A208" i="42"/>
  <c r="D208" i="42"/>
  <c r="E208" i="42"/>
  <c r="H208" i="42"/>
  <c r="I208" i="42"/>
  <c r="J208" i="42"/>
  <c r="K208" i="42"/>
  <c r="L208" i="42"/>
  <c r="M208" i="42"/>
  <c r="N208" i="42"/>
  <c r="H212" i="42"/>
  <c r="I212" i="42"/>
  <c r="J212" i="42"/>
  <c r="K212" i="42"/>
  <c r="L212" i="42"/>
  <c r="M212" i="42"/>
  <c r="N212" i="42"/>
  <c r="H213" i="42"/>
  <c r="I213" i="42"/>
  <c r="J213" i="42"/>
  <c r="K213" i="42"/>
  <c r="L213" i="42"/>
  <c r="M213" i="42"/>
  <c r="N213" i="42"/>
  <c r="H214" i="42"/>
  <c r="I214" i="42"/>
  <c r="J214" i="42"/>
  <c r="K214" i="42"/>
  <c r="L214" i="42"/>
  <c r="M214" i="42"/>
  <c r="N214" i="42"/>
  <c r="H216" i="42"/>
  <c r="I216" i="42"/>
  <c r="J216" i="42"/>
  <c r="K216" i="42"/>
  <c r="L216" i="42"/>
  <c r="M216" i="42"/>
  <c r="N216" i="42"/>
  <c r="H217" i="42"/>
  <c r="I217" i="42"/>
  <c r="J217" i="42"/>
  <c r="K217" i="42"/>
  <c r="L217" i="42"/>
  <c r="M217" i="42"/>
  <c r="N217" i="42"/>
  <c r="H218" i="42"/>
  <c r="I218" i="42"/>
  <c r="J218" i="42"/>
  <c r="K218" i="42"/>
  <c r="L218" i="42"/>
  <c r="M218" i="42"/>
  <c r="N218" i="42"/>
  <c r="H219" i="42"/>
  <c r="I219" i="42"/>
  <c r="J219" i="42"/>
  <c r="K219" i="42"/>
  <c r="L219" i="42"/>
  <c r="M219" i="42"/>
  <c r="N219" i="42"/>
  <c r="H220" i="42"/>
  <c r="I220" i="42"/>
  <c r="J220" i="42"/>
  <c r="K220" i="42"/>
  <c r="L220" i="42"/>
  <c r="M220" i="42"/>
  <c r="N220" i="42"/>
  <c r="H221" i="42"/>
  <c r="I221" i="42"/>
  <c r="J221" i="42"/>
  <c r="K221" i="42"/>
  <c r="L221" i="42"/>
  <c r="M221" i="42"/>
  <c r="N221" i="42"/>
  <c r="H222" i="42"/>
  <c r="I222" i="42"/>
  <c r="J222" i="42"/>
  <c r="K222" i="42"/>
  <c r="L222" i="42"/>
  <c r="M222" i="42"/>
  <c r="N222" i="42"/>
  <c r="H223" i="42"/>
  <c r="I223" i="42"/>
  <c r="J223" i="42"/>
  <c r="K223" i="42"/>
  <c r="L223" i="42"/>
  <c r="M223" i="42"/>
  <c r="N223" i="42"/>
  <c r="H224" i="42"/>
  <c r="I224" i="42"/>
  <c r="J224" i="42"/>
  <c r="K224" i="42"/>
  <c r="L224" i="42"/>
  <c r="M224" i="42"/>
  <c r="N224" i="42"/>
  <c r="H225" i="42"/>
  <c r="I225" i="42"/>
  <c r="J225" i="42"/>
  <c r="K225" i="42"/>
  <c r="L225" i="42"/>
  <c r="M225" i="42"/>
  <c r="N225" i="42"/>
  <c r="H229" i="42"/>
  <c r="I229" i="42"/>
  <c r="J229" i="42"/>
  <c r="K229" i="42"/>
  <c r="L229" i="42"/>
  <c r="M229" i="42"/>
  <c r="N229" i="42"/>
  <c r="H230" i="42"/>
  <c r="I230" i="42"/>
  <c r="J230" i="42"/>
  <c r="K230" i="42"/>
  <c r="L230" i="42"/>
  <c r="M230" i="42"/>
  <c r="N230" i="42"/>
  <c r="H232" i="42"/>
  <c r="I232" i="42"/>
  <c r="J232" i="42"/>
  <c r="K232" i="42"/>
  <c r="L232" i="42"/>
  <c r="M232" i="42"/>
  <c r="N232" i="42"/>
  <c r="H233" i="42"/>
  <c r="I233" i="42"/>
  <c r="J233" i="42"/>
  <c r="K233" i="42"/>
  <c r="L233" i="42"/>
  <c r="M233" i="42"/>
  <c r="N233" i="42"/>
  <c r="H234" i="42"/>
  <c r="I234" i="42"/>
  <c r="J234" i="42"/>
  <c r="K234" i="42"/>
  <c r="L234" i="42"/>
  <c r="M234" i="42"/>
  <c r="N234" i="42"/>
  <c r="H235" i="42"/>
  <c r="I235" i="42"/>
  <c r="J235" i="42"/>
  <c r="K235" i="42"/>
  <c r="L235" i="42"/>
  <c r="M235" i="42"/>
  <c r="N235" i="42"/>
  <c r="H236" i="42"/>
  <c r="I236" i="42"/>
  <c r="J236" i="42"/>
  <c r="K236" i="42"/>
  <c r="L236" i="42"/>
  <c r="M236" i="42"/>
  <c r="N236" i="42"/>
  <c r="A239" i="42"/>
  <c r="A162" i="42"/>
  <c r="B162" i="42"/>
  <c r="D162" i="42"/>
  <c r="E162" i="42"/>
  <c r="F162" i="42"/>
  <c r="G162" i="42"/>
  <c r="H162" i="42"/>
  <c r="I162" i="42"/>
  <c r="J162" i="42"/>
  <c r="K162" i="42"/>
  <c r="L162" i="42"/>
  <c r="M162" i="42"/>
  <c r="N162" i="42"/>
  <c r="A163" i="42"/>
  <c r="B163" i="42"/>
  <c r="D163" i="42"/>
  <c r="E163" i="42"/>
  <c r="F163" i="42"/>
  <c r="G163" i="42"/>
  <c r="H163" i="42"/>
  <c r="I163" i="42"/>
  <c r="J163" i="42"/>
  <c r="K163" i="42"/>
  <c r="L163" i="42"/>
  <c r="M163" i="42"/>
  <c r="N163" i="42"/>
  <c r="A164" i="42"/>
  <c r="B164" i="42"/>
  <c r="D164" i="42"/>
  <c r="E164" i="42"/>
  <c r="F164" i="42"/>
  <c r="G164" i="42"/>
  <c r="H164" i="42"/>
  <c r="I164" i="42"/>
  <c r="J164" i="42"/>
  <c r="K164" i="42"/>
  <c r="L164" i="42"/>
  <c r="M164" i="42"/>
  <c r="N164" i="42"/>
  <c r="B165" i="42"/>
  <c r="D165" i="42"/>
  <c r="E165" i="42"/>
  <c r="F165" i="42"/>
  <c r="G165" i="42"/>
  <c r="H165" i="42"/>
  <c r="I165" i="42"/>
  <c r="J165" i="42"/>
  <c r="K165" i="42"/>
  <c r="L165" i="42"/>
  <c r="M165" i="42"/>
  <c r="N165" i="42"/>
  <c r="A170" i="42"/>
  <c r="B170" i="42"/>
  <c r="D170" i="42"/>
  <c r="E170" i="42"/>
  <c r="F170" i="42"/>
  <c r="G170" i="42"/>
  <c r="H170" i="42"/>
  <c r="I170" i="42"/>
  <c r="J170" i="42"/>
  <c r="K170" i="42"/>
  <c r="L170" i="42"/>
  <c r="M170" i="42"/>
  <c r="N170" i="42"/>
  <c r="A171" i="42"/>
  <c r="B171" i="42"/>
  <c r="D171" i="42"/>
  <c r="E171" i="42"/>
  <c r="F171" i="42"/>
  <c r="G171" i="42"/>
  <c r="H171" i="42"/>
  <c r="I171" i="42"/>
  <c r="J171" i="42"/>
  <c r="K171" i="42"/>
  <c r="L171" i="42"/>
  <c r="M171" i="42"/>
  <c r="N171" i="42"/>
  <c r="A172" i="42"/>
  <c r="B172" i="42"/>
  <c r="D172" i="42"/>
  <c r="E172" i="42"/>
  <c r="F172" i="42"/>
  <c r="G172" i="42"/>
  <c r="H172" i="42"/>
  <c r="I172" i="42"/>
  <c r="J172" i="42"/>
  <c r="K172" i="42"/>
  <c r="L172" i="42"/>
  <c r="M172" i="42"/>
  <c r="N172" i="42"/>
  <c r="A173" i="42"/>
  <c r="B173" i="42"/>
  <c r="D173" i="42"/>
  <c r="E173" i="42"/>
  <c r="F173" i="42"/>
  <c r="G173" i="42"/>
  <c r="H173" i="42"/>
  <c r="I173" i="42"/>
  <c r="J173" i="42"/>
  <c r="K173" i="42"/>
  <c r="L173" i="42"/>
  <c r="M173" i="42"/>
  <c r="N173" i="42"/>
  <c r="A174" i="42"/>
  <c r="B174" i="42"/>
  <c r="D174" i="42"/>
  <c r="E174" i="42"/>
  <c r="F174" i="42"/>
  <c r="G174" i="42"/>
  <c r="H174" i="42"/>
  <c r="I174" i="42"/>
  <c r="J174" i="42"/>
  <c r="K174" i="42"/>
  <c r="L174" i="42"/>
  <c r="M174" i="42"/>
  <c r="N174" i="42"/>
  <c r="A175" i="42"/>
  <c r="B175" i="42"/>
  <c r="D175" i="42"/>
  <c r="E175" i="42"/>
  <c r="F175" i="42"/>
  <c r="G175" i="42"/>
  <c r="H175" i="42"/>
  <c r="I175" i="42"/>
  <c r="J175" i="42"/>
  <c r="K175" i="42"/>
  <c r="L175" i="42"/>
  <c r="M175" i="42"/>
  <c r="N175" i="42"/>
  <c r="A177" i="42"/>
  <c r="B177" i="42"/>
  <c r="D177" i="42"/>
  <c r="E177" i="42"/>
  <c r="F177" i="42"/>
  <c r="G177" i="42"/>
  <c r="H177" i="42"/>
  <c r="I177" i="42"/>
  <c r="J177" i="42"/>
  <c r="K177" i="42"/>
  <c r="L177" i="42"/>
  <c r="M177" i="42"/>
  <c r="N177" i="42"/>
  <c r="A178" i="42"/>
  <c r="B178" i="42"/>
  <c r="D178" i="42"/>
  <c r="E178" i="42"/>
  <c r="F178" i="42"/>
  <c r="G178" i="42"/>
  <c r="H178" i="42"/>
  <c r="I178" i="42"/>
  <c r="J178" i="42"/>
  <c r="K178" i="42"/>
  <c r="L178" i="42"/>
  <c r="M178" i="42"/>
  <c r="N178" i="42"/>
  <c r="A179" i="42"/>
  <c r="B179" i="42"/>
  <c r="D179" i="42"/>
  <c r="E179" i="42"/>
  <c r="F179" i="42"/>
  <c r="G179" i="42"/>
  <c r="H179" i="42"/>
  <c r="I179" i="42"/>
  <c r="J179" i="42"/>
  <c r="K179" i="42"/>
  <c r="L179" i="42"/>
  <c r="M179" i="42"/>
  <c r="N179" i="42"/>
  <c r="A180" i="42"/>
  <c r="B180" i="42"/>
  <c r="D180" i="42"/>
  <c r="E180" i="42"/>
  <c r="F180" i="42"/>
  <c r="G180" i="42"/>
  <c r="H180" i="42"/>
  <c r="I180" i="42"/>
  <c r="J180" i="42"/>
  <c r="K180" i="42"/>
  <c r="L180" i="42"/>
  <c r="M180" i="42"/>
  <c r="N180" i="42"/>
  <c r="A181" i="42"/>
  <c r="B181" i="42"/>
  <c r="D181" i="42"/>
  <c r="E181" i="42"/>
  <c r="F181" i="42"/>
  <c r="G181" i="42"/>
  <c r="H181" i="42"/>
  <c r="I181" i="42"/>
  <c r="J181" i="42"/>
  <c r="K181" i="42"/>
  <c r="L181" i="42"/>
  <c r="M181" i="42"/>
  <c r="N181" i="42"/>
  <c r="A182" i="42"/>
  <c r="B182" i="42"/>
  <c r="D182" i="42"/>
  <c r="E182" i="42"/>
  <c r="F182" i="42"/>
  <c r="G182" i="42"/>
  <c r="H182" i="42"/>
  <c r="I182" i="42"/>
  <c r="J182" i="42"/>
  <c r="K182" i="42"/>
  <c r="L182" i="42"/>
  <c r="M182" i="42"/>
  <c r="N182" i="42"/>
  <c r="A183" i="42"/>
  <c r="B183" i="42"/>
  <c r="D183" i="42"/>
  <c r="E183" i="42"/>
  <c r="F183" i="42"/>
  <c r="G183" i="42"/>
  <c r="H183" i="42"/>
  <c r="I183" i="42"/>
  <c r="J183" i="42"/>
  <c r="K183" i="42"/>
  <c r="L183" i="42"/>
  <c r="M183" i="42"/>
  <c r="N183" i="42"/>
  <c r="A184" i="42"/>
  <c r="B184" i="42"/>
  <c r="D184" i="42"/>
  <c r="E184" i="42"/>
  <c r="F184" i="42"/>
  <c r="G184" i="42"/>
  <c r="H184" i="42"/>
  <c r="I184" i="42"/>
  <c r="J184" i="42"/>
  <c r="K184" i="42"/>
  <c r="L184" i="42"/>
  <c r="M184" i="42"/>
  <c r="N184" i="42"/>
  <c r="A187" i="42"/>
  <c r="B187" i="42"/>
  <c r="C187" i="42"/>
  <c r="D187" i="42"/>
  <c r="F187" i="42"/>
  <c r="G187" i="42"/>
  <c r="H187" i="42"/>
  <c r="I187" i="42"/>
  <c r="J187" i="42"/>
  <c r="K187" i="42"/>
  <c r="L187" i="42"/>
  <c r="M187" i="42"/>
  <c r="N187" i="42"/>
  <c r="A188" i="42"/>
  <c r="B188" i="42"/>
  <c r="C188" i="42"/>
  <c r="D188" i="42"/>
  <c r="E188" i="42"/>
  <c r="F188" i="42"/>
  <c r="G188" i="42"/>
  <c r="H188" i="42"/>
  <c r="I188" i="42"/>
  <c r="J188" i="42"/>
  <c r="K188" i="42"/>
  <c r="L188" i="42"/>
  <c r="M188" i="42"/>
  <c r="N188" i="42"/>
  <c r="A190" i="42"/>
  <c r="B190" i="42"/>
  <c r="C190" i="42"/>
  <c r="D190" i="42"/>
  <c r="E190" i="42"/>
  <c r="F190" i="42"/>
  <c r="G190" i="42"/>
  <c r="H190" i="42"/>
  <c r="I190" i="42"/>
  <c r="J190" i="42"/>
  <c r="K190" i="42"/>
  <c r="L190" i="42"/>
  <c r="M190" i="42"/>
  <c r="N190" i="42"/>
  <c r="A191" i="42"/>
  <c r="B191" i="42"/>
  <c r="C191" i="42"/>
  <c r="D191" i="42"/>
  <c r="E191" i="42"/>
  <c r="F191" i="42"/>
  <c r="G191" i="42"/>
  <c r="H191" i="42"/>
  <c r="I191" i="42"/>
  <c r="J191" i="42"/>
  <c r="K191" i="42"/>
  <c r="L191" i="42"/>
  <c r="M191" i="42"/>
  <c r="N191" i="42"/>
  <c r="A192" i="42"/>
  <c r="B192" i="42"/>
  <c r="D192" i="42"/>
  <c r="E192" i="42"/>
  <c r="F192" i="42"/>
  <c r="G192" i="42"/>
  <c r="H192" i="42"/>
  <c r="I192" i="42"/>
  <c r="J192" i="42"/>
  <c r="K192" i="42"/>
  <c r="L192" i="42"/>
  <c r="M192" i="42"/>
  <c r="N192" i="42"/>
  <c r="A193" i="42"/>
  <c r="B193" i="42"/>
  <c r="D193" i="42"/>
  <c r="E193" i="42"/>
  <c r="F193" i="42"/>
  <c r="G193" i="42"/>
  <c r="H193" i="42"/>
  <c r="I193" i="42"/>
  <c r="J193" i="42"/>
  <c r="K193" i="42"/>
  <c r="L193" i="42"/>
  <c r="M193" i="42"/>
  <c r="N193" i="42"/>
  <c r="A194" i="42"/>
  <c r="B194" i="42"/>
  <c r="D194" i="42"/>
  <c r="E194" i="42"/>
  <c r="F194" i="42"/>
  <c r="G194" i="42"/>
  <c r="H194" i="42"/>
  <c r="I194" i="42"/>
  <c r="J194" i="42"/>
  <c r="K194" i="42"/>
  <c r="L194" i="42"/>
  <c r="M194" i="42"/>
  <c r="N194" i="42"/>
  <c r="A197" i="42"/>
  <c r="P28" i="3"/>
  <c r="P29" i="3"/>
  <c r="P38" i="3"/>
  <c r="P39" i="3"/>
  <c r="P40" i="3"/>
  <c r="P41" i="3"/>
  <c r="P38" i="6"/>
  <c r="P360" i="42" s="1"/>
  <c r="P25" i="6"/>
  <c r="P347" i="42" s="1"/>
  <c r="P18" i="46"/>
  <c r="P484" i="42" s="1"/>
  <c r="P16" i="46"/>
  <c r="O484" i="42"/>
  <c r="O9" i="46"/>
  <c r="P9" i="46"/>
  <c r="P10" i="46"/>
  <c r="P11" i="46"/>
  <c r="O497" i="42"/>
  <c r="P33" i="46"/>
  <c r="P497" i="42" s="1"/>
  <c r="P34" i="46"/>
  <c r="P498" i="42" s="1"/>
  <c r="B501" i="42"/>
  <c r="P19" i="43"/>
  <c r="P16" i="42" s="1"/>
  <c r="P20" i="43"/>
  <c r="P17" i="42" s="1"/>
  <c r="P21" i="43"/>
  <c r="P18" i="42" s="1"/>
  <c r="P22" i="43"/>
  <c r="P19" i="42" s="1"/>
  <c r="P21" i="47"/>
  <c r="P517" i="42" s="1"/>
  <c r="P22" i="47"/>
  <c r="P518" i="42" s="1"/>
  <c r="P12" i="47"/>
  <c r="O518" i="42"/>
  <c r="O517" i="42"/>
  <c r="P20" i="9"/>
  <c r="P454" i="42" s="1"/>
  <c r="P14" i="9"/>
  <c r="P455" i="42" s="1"/>
  <c r="B469" i="42"/>
  <c r="O455" i="42"/>
  <c r="O454" i="42"/>
  <c r="A548" i="42"/>
  <c r="B548" i="42"/>
  <c r="C548" i="42"/>
  <c r="D548" i="42"/>
  <c r="E548" i="42"/>
  <c r="F548" i="42"/>
  <c r="H548" i="42"/>
  <c r="I548" i="42"/>
  <c r="J548" i="42"/>
  <c r="K548" i="42"/>
  <c r="L548" i="42"/>
  <c r="M548" i="42"/>
  <c r="N548" i="42"/>
  <c r="A550" i="42"/>
  <c r="B550" i="42"/>
  <c r="C550" i="42"/>
  <c r="D550" i="42"/>
  <c r="E550" i="42"/>
  <c r="F550" i="42"/>
  <c r="G550" i="42"/>
  <c r="H550" i="42"/>
  <c r="I550" i="42"/>
  <c r="J550" i="42"/>
  <c r="K550" i="42"/>
  <c r="L550" i="42"/>
  <c r="M550" i="42"/>
  <c r="N550" i="42"/>
  <c r="A551" i="42"/>
  <c r="B551" i="42"/>
  <c r="C551" i="42"/>
  <c r="D551" i="42"/>
  <c r="E551" i="42"/>
  <c r="F551" i="42"/>
  <c r="G551" i="42"/>
  <c r="H551" i="42"/>
  <c r="I551" i="42"/>
  <c r="J551" i="42"/>
  <c r="K551" i="42"/>
  <c r="L551" i="42"/>
  <c r="M551" i="42"/>
  <c r="N551" i="42"/>
  <c r="A552" i="42"/>
  <c r="B552" i="42"/>
  <c r="C552" i="42"/>
  <c r="D552" i="42"/>
  <c r="E552" i="42"/>
  <c r="F552" i="42"/>
  <c r="G552" i="42"/>
  <c r="H552" i="42"/>
  <c r="I552" i="42"/>
  <c r="J552" i="42"/>
  <c r="K552" i="42"/>
  <c r="L552" i="42"/>
  <c r="N552" i="42"/>
  <c r="B161" i="42"/>
  <c r="P40" i="44" l="1"/>
  <c r="P57" i="42" s="1"/>
  <c r="P527" i="42"/>
  <c r="P13" i="53"/>
  <c r="P529" i="42" s="1"/>
  <c r="O482" i="42"/>
  <c r="O407" i="42"/>
  <c r="P407" i="42"/>
  <c r="P412" i="42"/>
  <c r="Q12" i="5"/>
  <c r="Q404" i="42" s="1"/>
  <c r="P406" i="42"/>
  <c r="P403" i="42"/>
  <c r="P420" i="42"/>
  <c r="O406" i="42"/>
  <c r="O191" i="42"/>
  <c r="P191" i="42"/>
  <c r="P482" i="42"/>
  <c r="Q34" i="44"/>
  <c r="Q51" i="42" s="1"/>
  <c r="Q40" i="3"/>
  <c r="Q12" i="44"/>
  <c r="Q29" i="42" s="1"/>
  <c r="Q32" i="5"/>
  <c r="Q427" i="42" s="1"/>
  <c r="Q22" i="44"/>
  <c r="Q39" i="42" s="1"/>
  <c r="Q38" i="3"/>
  <c r="Q27" i="2"/>
  <c r="Q31" i="44"/>
  <c r="Q48" i="42" s="1"/>
  <c r="O529" i="42"/>
  <c r="Q20" i="5"/>
  <c r="Q416" i="42" s="1"/>
  <c r="Q24" i="5"/>
  <c r="Q32" i="44"/>
  <c r="Q49" i="42" s="1"/>
  <c r="Q21" i="44"/>
  <c r="Q38" i="42" s="1"/>
  <c r="Q29" i="44"/>
  <c r="Q46" i="42" s="1"/>
  <c r="Q28" i="3"/>
  <c r="Q11" i="46"/>
  <c r="Q21" i="43"/>
  <c r="Q18" i="42" s="1"/>
  <c r="Q34" i="46"/>
  <c r="Q498" i="42" s="1"/>
  <c r="O498" i="42"/>
  <c r="Q28" i="7"/>
  <c r="Q112" i="42" s="1"/>
  <c r="Q21" i="4"/>
  <c r="Q378" i="42" s="1"/>
  <c r="Q19" i="5"/>
  <c r="Q415" i="42" s="1"/>
  <c r="Q34" i="5"/>
  <c r="Q429" i="42" s="1"/>
  <c r="Q30" i="5"/>
  <c r="Q425" i="42" s="1"/>
  <c r="Q9" i="46"/>
  <c r="Q20" i="4"/>
  <c r="Q377" i="42" s="1"/>
  <c r="Q31" i="5"/>
  <c r="Q426" i="42" s="1"/>
  <c r="Q18" i="5"/>
  <c r="Q414" i="42" s="1"/>
  <c r="Q16" i="5"/>
  <c r="Q33" i="44"/>
  <c r="Q50" i="42" s="1"/>
  <c r="Q27" i="44"/>
  <c r="Q44" i="42" s="1"/>
  <c r="P26" i="42"/>
  <c r="Q33" i="46"/>
  <c r="Q497" i="42" s="1"/>
  <c r="Q10" i="46"/>
  <c r="Q22" i="47"/>
  <c r="Q518" i="42" s="1"/>
  <c r="Q10" i="53"/>
  <c r="Q526" i="42" s="1"/>
  <c r="Q29" i="3"/>
  <c r="Q24" i="44"/>
  <c r="Q41" i="42" s="1"/>
  <c r="Q21" i="47"/>
  <c r="Q517" i="42" s="1"/>
  <c r="Q14" i="9"/>
  <c r="Q455" i="42" s="1"/>
  <c r="Q20" i="9"/>
  <c r="Q454" i="42" s="1"/>
  <c r="Q13" i="5"/>
  <c r="O429" i="42"/>
  <c r="O426" i="42"/>
  <c r="O420" i="42"/>
  <c r="O414" i="42"/>
  <c r="Q19" i="43"/>
  <c r="Q16" i="42" s="1"/>
  <c r="Q16" i="46"/>
  <c r="O427" i="42"/>
  <c r="O415" i="42"/>
  <c r="Q38" i="6"/>
  <c r="Q360" i="42" s="1"/>
  <c r="Q18" i="44"/>
  <c r="Q35" i="42" s="1"/>
  <c r="Q9" i="44"/>
  <c r="Q26" i="42" s="1"/>
  <c r="Q25" i="5"/>
  <c r="O425" i="42"/>
  <c r="O408" i="42"/>
  <c r="O404" i="42"/>
  <c r="Q14" i="5"/>
  <c r="Q28" i="2"/>
  <c r="Q13" i="44"/>
  <c r="Q30" i="42" s="1"/>
  <c r="O26" i="42"/>
  <c r="O324" i="42"/>
  <c r="Q41" i="3"/>
  <c r="Q39" i="3"/>
  <c r="Q25" i="6"/>
  <c r="Q347" i="42" s="1"/>
  <c r="Q18" i="46"/>
  <c r="Q484" i="42" s="1"/>
  <c r="Q22" i="43"/>
  <c r="Q19" i="42" s="1"/>
  <c r="Q20" i="43"/>
  <c r="Q17" i="42" s="1"/>
  <c r="Q12" i="47"/>
  <c r="P526" i="42"/>
  <c r="Q11" i="53"/>
  <c r="Q527" i="42" s="1"/>
  <c r="Q9" i="53"/>
  <c r="Q525" i="42" s="1"/>
  <c r="Q29" i="5"/>
  <c r="Q424" i="42" s="1"/>
  <c r="Q27" i="5"/>
  <c r="Q33" i="5"/>
  <c r="Q428" i="42" s="1"/>
  <c r="Q21" i="5"/>
  <c r="Q417" i="42" s="1"/>
  <c r="Q10" i="44"/>
  <c r="Q27" i="42" s="1"/>
  <c r="Q20" i="44"/>
  <c r="Q37" i="42" s="1"/>
  <c r="Q14" i="44"/>
  <c r="Q31" i="42" s="1"/>
  <c r="P18" i="51"/>
  <c r="P642" i="42" s="1"/>
  <c r="P17" i="51"/>
  <c r="P641" i="42" s="1"/>
  <c r="P15" i="51"/>
  <c r="P639" i="42" s="1"/>
  <c r="B651" i="42"/>
  <c r="P14" i="52"/>
  <c r="P668" i="42" s="1"/>
  <c r="O668" i="42"/>
  <c r="P13" i="52"/>
  <c r="P667" i="42" s="1"/>
  <c r="O13" i="52"/>
  <c r="O667" i="42" s="1"/>
  <c r="P12" i="52"/>
  <c r="P666" i="42" s="1"/>
  <c r="O12" i="52"/>
  <c r="O666" i="42" s="1"/>
  <c r="P11" i="52"/>
  <c r="P665" i="42" s="1"/>
  <c r="O11" i="52"/>
  <c r="P10" i="52"/>
  <c r="O10" i="52"/>
  <c r="P9" i="52"/>
  <c r="O9" i="52"/>
  <c r="P10" i="50"/>
  <c r="P534" i="42" s="1"/>
  <c r="P11" i="50"/>
  <c r="P535" i="42" s="1"/>
  <c r="P12" i="50"/>
  <c r="P536" i="42" s="1"/>
  <c r="P13" i="50"/>
  <c r="P537" i="42" s="1"/>
  <c r="P14" i="50"/>
  <c r="P538" i="42" s="1"/>
  <c r="P15" i="50"/>
  <c r="P539" i="42" s="1"/>
  <c r="P16" i="50"/>
  <c r="P540" i="42" s="1"/>
  <c r="P17" i="50"/>
  <c r="P541" i="42" s="1"/>
  <c r="P18" i="50"/>
  <c r="P542" i="42" s="1"/>
  <c r="O535" i="42"/>
  <c r="O536" i="42"/>
  <c r="O539" i="42"/>
  <c r="O540" i="42"/>
  <c r="P10" i="19"/>
  <c r="P62" i="42" s="1"/>
  <c r="P11" i="19"/>
  <c r="P63" i="42" s="1"/>
  <c r="P33" i="19"/>
  <c r="P85" i="42" s="1"/>
  <c r="P34" i="19"/>
  <c r="P86" i="42" s="1"/>
  <c r="P23" i="19"/>
  <c r="P75" i="42" s="1"/>
  <c r="P24" i="19"/>
  <c r="P76" i="42" s="1"/>
  <c r="P20" i="19"/>
  <c r="P72" i="42" s="1"/>
  <c r="B89" i="42"/>
  <c r="P27" i="4"/>
  <c r="P384" i="42" s="1"/>
  <c r="P10" i="4"/>
  <c r="P367" i="42" s="1"/>
  <c r="P11" i="4"/>
  <c r="P368" i="42" s="1"/>
  <c r="P16" i="4"/>
  <c r="P373" i="42" s="1"/>
  <c r="P17" i="4"/>
  <c r="P374" i="42" s="1"/>
  <c r="P18" i="4"/>
  <c r="P375" i="42" s="1"/>
  <c r="P19" i="4"/>
  <c r="P376" i="42" s="1"/>
  <c r="P32" i="4"/>
  <c r="P389" i="42" s="1"/>
  <c r="P33" i="4"/>
  <c r="P390" i="42" s="1"/>
  <c r="P34" i="4"/>
  <c r="P391" i="42" s="1"/>
  <c r="P35" i="4"/>
  <c r="P392" i="42" s="1"/>
  <c r="P13" i="4"/>
  <c r="P370" i="42" s="1"/>
  <c r="P10" i="2"/>
  <c r="P11" i="2"/>
  <c r="P16" i="2"/>
  <c r="P17" i="2"/>
  <c r="P18" i="2"/>
  <c r="P20" i="2"/>
  <c r="P24" i="2"/>
  <c r="P25" i="2"/>
  <c r="P146" i="42" s="1"/>
  <c r="P26" i="2"/>
  <c r="P147" i="42" s="1"/>
  <c r="P33" i="2"/>
  <c r="P152" i="42" s="1"/>
  <c r="P34" i="2"/>
  <c r="P153" i="42" s="1"/>
  <c r="P15" i="2"/>
  <c r="P134" i="42" s="1"/>
  <c r="O134" i="42"/>
  <c r="B158" i="42"/>
  <c r="O153" i="42"/>
  <c r="O152" i="42"/>
  <c r="O147" i="42"/>
  <c r="O146" i="42"/>
  <c r="P10" i="7"/>
  <c r="P94" i="42" s="1"/>
  <c r="P11" i="7"/>
  <c r="P95" i="42" s="1"/>
  <c r="P23" i="7"/>
  <c r="P107" i="42" s="1"/>
  <c r="P24" i="7"/>
  <c r="P108" i="42" s="1"/>
  <c r="P25" i="7"/>
  <c r="P109" i="42" s="1"/>
  <c r="P26" i="7"/>
  <c r="P110" i="42" s="1"/>
  <c r="P27" i="7"/>
  <c r="P111" i="42" s="1"/>
  <c r="P33" i="7"/>
  <c r="P117" i="42" s="1"/>
  <c r="P34" i="7"/>
  <c r="P118" i="42" s="1"/>
  <c r="P35" i="7"/>
  <c r="P119" i="42" s="1"/>
  <c r="P36" i="7"/>
  <c r="P120" i="42" s="1"/>
  <c r="P15" i="7"/>
  <c r="P99" i="42" s="1"/>
  <c r="B124" i="42"/>
  <c r="P10" i="41"/>
  <c r="P306" i="42" s="1"/>
  <c r="P11" i="41"/>
  <c r="P23" i="41"/>
  <c r="P21" i="41"/>
  <c r="P22" i="41"/>
  <c r="P26" i="41"/>
  <c r="P27" i="41"/>
  <c r="P28" i="41"/>
  <c r="P29" i="41"/>
  <c r="P40" i="41"/>
  <c r="P321" i="42" s="1"/>
  <c r="P41" i="41"/>
  <c r="P322" i="42" s="1"/>
  <c r="P42" i="41"/>
  <c r="P43" i="41"/>
  <c r="P15" i="41"/>
  <c r="P20" i="41"/>
  <c r="P24" i="41"/>
  <c r="O322" i="42"/>
  <c r="O321" i="42"/>
  <c r="O306" i="42"/>
  <c r="P10" i="25"/>
  <c r="P11" i="25"/>
  <c r="P12" i="25"/>
  <c r="P29" i="25"/>
  <c r="P30" i="25"/>
  <c r="P49" i="25"/>
  <c r="P283" i="42" s="1"/>
  <c r="P50" i="25"/>
  <c r="P284" i="42" s="1"/>
  <c r="P51" i="25"/>
  <c r="P285" i="42" s="1"/>
  <c r="P15" i="25"/>
  <c r="P25" i="25"/>
  <c r="P37" i="25"/>
  <c r="B286" i="42"/>
  <c r="O285" i="42"/>
  <c r="O284" i="42"/>
  <c r="O283" i="42"/>
  <c r="O12" i="48"/>
  <c r="O10" i="48"/>
  <c r="O550" i="42" s="1"/>
  <c r="O11" i="48"/>
  <c r="O548" i="42" s="1"/>
  <c r="P664" i="42" l="1"/>
  <c r="O664" i="42"/>
  <c r="P15" i="52"/>
  <c r="O15" i="52"/>
  <c r="P663" i="42"/>
  <c r="O663" i="42"/>
  <c r="Q11" i="52"/>
  <c r="Q665" i="42" s="1"/>
  <c r="O665" i="42"/>
  <c r="O308" i="42"/>
  <c r="O259" i="42"/>
  <c r="P136" i="42"/>
  <c r="O271" i="42"/>
  <c r="O309" i="42"/>
  <c r="P302" i="42"/>
  <c r="P305" i="42"/>
  <c r="O302" i="42"/>
  <c r="P307" i="42"/>
  <c r="O310" i="42"/>
  <c r="O323" i="42"/>
  <c r="O551" i="42"/>
  <c r="O143" i="42"/>
  <c r="P143" i="42"/>
  <c r="O136" i="42"/>
  <c r="O139" i="42"/>
  <c r="P144" i="42"/>
  <c r="P259" i="42"/>
  <c r="Q191" i="42"/>
  <c r="Q412" i="42"/>
  <c r="Q406" i="42"/>
  <c r="Q407" i="42"/>
  <c r="Q403" i="42"/>
  <c r="Q408" i="42"/>
  <c r="Q422" i="42"/>
  <c r="Q420" i="42"/>
  <c r="O144" i="42"/>
  <c r="P139" i="42"/>
  <c r="O137" i="42"/>
  <c r="O145" i="42"/>
  <c r="P145" i="42"/>
  <c r="P137" i="42"/>
  <c r="P310" i="42"/>
  <c r="P309" i="42"/>
  <c r="P324" i="42"/>
  <c r="O307" i="42"/>
  <c r="P292" i="42"/>
  <c r="P308" i="42"/>
  <c r="P323" i="42"/>
  <c r="P244" i="42"/>
  <c r="O246" i="42"/>
  <c r="O244" i="42"/>
  <c r="P246" i="42"/>
  <c r="O249" i="42"/>
  <c r="P249" i="42"/>
  <c r="P271" i="42"/>
  <c r="Q482" i="42"/>
  <c r="Q13" i="52"/>
  <c r="Q667" i="42" s="1"/>
  <c r="Q9" i="52"/>
  <c r="Q663" i="42" s="1"/>
  <c r="Q14" i="52"/>
  <c r="Q668" i="42" s="1"/>
  <c r="Q12" i="52"/>
  <c r="Q666" i="42" s="1"/>
  <c r="Q10" i="52"/>
  <c r="Q664" i="42" s="1"/>
  <c r="Q18" i="51"/>
  <c r="Q642" i="42" s="1"/>
  <c r="Q17" i="51"/>
  <c r="Q641" i="42" s="1"/>
  <c r="P550" i="42"/>
  <c r="Q15" i="51"/>
  <c r="Q639" i="42" s="1"/>
  <c r="P548" i="42"/>
  <c r="Q18" i="50"/>
  <c r="Q542" i="42" s="1"/>
  <c r="O542" i="42"/>
  <c r="Q17" i="50"/>
  <c r="Q541" i="42" s="1"/>
  <c r="O541" i="42"/>
  <c r="Q16" i="50"/>
  <c r="Q540" i="42" s="1"/>
  <c r="Q15" i="50"/>
  <c r="Q539" i="42" s="1"/>
  <c r="Q14" i="50"/>
  <c r="Q538" i="42" s="1"/>
  <c r="O538" i="42"/>
  <c r="Q13" i="50"/>
  <c r="Q537" i="42" s="1"/>
  <c r="O537" i="42"/>
  <c r="Q12" i="50"/>
  <c r="Q536" i="42" s="1"/>
  <c r="Q11" i="50"/>
  <c r="Q535" i="42" s="1"/>
  <c r="Q10" i="50"/>
  <c r="Q534" i="42" s="1"/>
  <c r="O534" i="42"/>
  <c r="Q24" i="19"/>
  <c r="Q76" i="42" s="1"/>
  <c r="Q23" i="19"/>
  <c r="Q75" i="42" s="1"/>
  <c r="Q11" i="19"/>
  <c r="Q63" i="42" s="1"/>
  <c r="Q10" i="19"/>
  <c r="Q62" i="42" s="1"/>
  <c r="Q20" i="19"/>
  <c r="Q72" i="42" s="1"/>
  <c r="Q40" i="44"/>
  <c r="Q57" i="42" s="1"/>
  <c r="Q43" i="41"/>
  <c r="Q34" i="19"/>
  <c r="Q86" i="42" s="1"/>
  <c r="Q33" i="19"/>
  <c r="Q85" i="42" s="1"/>
  <c r="Q32" i="4"/>
  <c r="Q389" i="42" s="1"/>
  <c r="Q18" i="4"/>
  <c r="Q375" i="42" s="1"/>
  <c r="Q27" i="4"/>
  <c r="Q384" i="42" s="1"/>
  <c r="Q34" i="4"/>
  <c r="Q391" i="42" s="1"/>
  <c r="Q17" i="4"/>
  <c r="Q374" i="42" s="1"/>
  <c r="Q13" i="4"/>
  <c r="Q370" i="42" s="1"/>
  <c r="Q35" i="4"/>
  <c r="Q392" i="42" s="1"/>
  <c r="Q19" i="4"/>
  <c r="Q376" i="42" s="1"/>
  <c r="Q11" i="4"/>
  <c r="Q368" i="42" s="1"/>
  <c r="Q33" i="4"/>
  <c r="Q390" i="42" s="1"/>
  <c r="Q16" i="4"/>
  <c r="Q373" i="42" s="1"/>
  <c r="Q10" i="4"/>
  <c r="Q367" i="42" s="1"/>
  <c r="Q24" i="2"/>
  <c r="Q11" i="2"/>
  <c r="Q34" i="2"/>
  <c r="Q153" i="42" s="1"/>
  <c r="Q17" i="2"/>
  <c r="Q18" i="2"/>
  <c r="Q15" i="2"/>
  <c r="Q134" i="42" s="1"/>
  <c r="Q16" i="2"/>
  <c r="Q20" i="2"/>
  <c r="Q33" i="2"/>
  <c r="Q152" i="42" s="1"/>
  <c r="Q25" i="2"/>
  <c r="Q146" i="42" s="1"/>
  <c r="Q10" i="2"/>
  <c r="Q26" i="2"/>
  <c r="Q147" i="42" s="1"/>
  <c r="Q34" i="7"/>
  <c r="Q118" i="42" s="1"/>
  <c r="Q26" i="7"/>
  <c r="Q110" i="42" s="1"/>
  <c r="Q15" i="7"/>
  <c r="Q99" i="42" s="1"/>
  <c r="Q33" i="7"/>
  <c r="Q117" i="42" s="1"/>
  <c r="Q24" i="7"/>
  <c r="Q108" i="42" s="1"/>
  <c r="Q25" i="7"/>
  <c r="Q109" i="42" s="1"/>
  <c r="Q10" i="7"/>
  <c r="Q94" i="42" s="1"/>
  <c r="Q36" i="7"/>
  <c r="Q120" i="42" s="1"/>
  <c r="Q27" i="7"/>
  <c r="Q111" i="42" s="1"/>
  <c r="Q23" i="7"/>
  <c r="Q107" i="42" s="1"/>
  <c r="Q35" i="7"/>
  <c r="Q119" i="42" s="1"/>
  <c r="Q11" i="7"/>
  <c r="Q95" i="42" s="1"/>
  <c r="Q40" i="41"/>
  <c r="Q321" i="42" s="1"/>
  <c r="Q42" i="41"/>
  <c r="Q27" i="41"/>
  <c r="Q41" i="41"/>
  <c r="Q322" i="42" s="1"/>
  <c r="Q20" i="41"/>
  <c r="Q29" i="41"/>
  <c r="Q15" i="41"/>
  <c r="Q26" i="41"/>
  <c r="Q11" i="41"/>
  <c r="Q21" i="41"/>
  <c r="Q28" i="41"/>
  <c r="Q22" i="41"/>
  <c r="Q23" i="41"/>
  <c r="Q10" i="41"/>
  <c r="Q306" i="42" s="1"/>
  <c r="Q49" i="25"/>
  <c r="Q283" i="42" s="1"/>
  <c r="Q10" i="25"/>
  <c r="Q50" i="25"/>
  <c r="Q284" i="42" s="1"/>
  <c r="Q37" i="25"/>
  <c r="Q30" i="25"/>
  <c r="Q15" i="25"/>
  <c r="Q11" i="25"/>
  <c r="Q29" i="25"/>
  <c r="Q51" i="25"/>
  <c r="Q285" i="42" s="1"/>
  <c r="Q25" i="25"/>
  <c r="Q12" i="25"/>
  <c r="P10" i="8"/>
  <c r="P202" i="42" s="1"/>
  <c r="P11" i="8"/>
  <c r="P203" i="42" s="1"/>
  <c r="P21" i="8"/>
  <c r="P213" i="42" s="1"/>
  <c r="P22" i="8"/>
  <c r="P214" i="42" s="1"/>
  <c r="P20" i="8"/>
  <c r="P212" i="42" s="1"/>
  <c r="P28" i="8"/>
  <c r="P220" i="42" s="1"/>
  <c r="P29" i="8"/>
  <c r="P221" i="42" s="1"/>
  <c r="P30" i="8"/>
  <c r="P222" i="42" s="1"/>
  <c r="P31" i="8"/>
  <c r="P223" i="42" s="1"/>
  <c r="P32" i="8"/>
  <c r="P224" i="42" s="1"/>
  <c r="P33" i="8"/>
  <c r="P225" i="42" s="1"/>
  <c r="P43" i="8"/>
  <c r="P235" i="42" s="1"/>
  <c r="P44" i="8"/>
  <c r="P236" i="42" s="1"/>
  <c r="P45" i="8"/>
  <c r="P237" i="42" s="1"/>
  <c r="P46" i="8"/>
  <c r="P238" i="42" s="1"/>
  <c r="B239" i="42"/>
  <c r="P15" i="46"/>
  <c r="P17" i="46"/>
  <c r="P483" i="42" s="1"/>
  <c r="P14" i="46"/>
  <c r="P475" i="42" s="1"/>
  <c r="O475" i="42"/>
  <c r="P19" i="3"/>
  <c r="P20" i="3"/>
  <c r="P175" i="42"/>
  <c r="P24" i="3"/>
  <c r="P25" i="3"/>
  <c r="P26" i="3"/>
  <c r="P181" i="42" s="1"/>
  <c r="P27" i="3"/>
  <c r="P182" i="42" s="1"/>
  <c r="P10" i="3"/>
  <c r="P192" i="42" s="1"/>
  <c r="P11" i="3"/>
  <c r="P193" i="42" s="1"/>
  <c r="P12" i="3"/>
  <c r="P194" i="42" s="1"/>
  <c r="B197" i="42"/>
  <c r="O194" i="42"/>
  <c r="O193" i="42"/>
  <c r="O192" i="42"/>
  <c r="O182" i="42"/>
  <c r="O181" i="42"/>
  <c r="O175" i="42"/>
  <c r="P11" i="6"/>
  <c r="P333" i="42" s="1"/>
  <c r="P12" i="6"/>
  <c r="P334" i="42" s="1"/>
  <c r="P21" i="6"/>
  <c r="P343" i="42" s="1"/>
  <c r="P22" i="6"/>
  <c r="P344" i="42" s="1"/>
  <c r="P23" i="6"/>
  <c r="P345" i="42" s="1"/>
  <c r="P9" i="6"/>
  <c r="P331" i="42" s="1"/>
  <c r="P26" i="6"/>
  <c r="P348" i="42" s="1"/>
  <c r="P27" i="6"/>
  <c r="P349" i="42" s="1"/>
  <c r="P24" i="6"/>
  <c r="P346" i="42" s="1"/>
  <c r="P35" i="6"/>
  <c r="P357" i="42" s="1"/>
  <c r="P36" i="6"/>
  <c r="P358" i="42" s="1"/>
  <c r="P37" i="6"/>
  <c r="P359" i="42" s="1"/>
  <c r="P39" i="6"/>
  <c r="P361" i="42" s="1"/>
  <c r="O11" i="6"/>
  <c r="P17" i="6"/>
  <c r="O483" i="42"/>
  <c r="P9" i="43"/>
  <c r="P10" i="43"/>
  <c r="P12" i="43"/>
  <c r="P13" i="43"/>
  <c r="P14" i="43"/>
  <c r="P15" i="43"/>
  <c r="B521" i="42"/>
  <c r="P9" i="47"/>
  <c r="P10" i="47"/>
  <c r="P13" i="47"/>
  <c r="P14" i="47"/>
  <c r="P15" i="47"/>
  <c r="P19" i="47"/>
  <c r="P515" i="42" s="1"/>
  <c r="P20" i="47"/>
  <c r="P516" i="42" s="1"/>
  <c r="O516" i="42"/>
  <c r="O515" i="42"/>
  <c r="O9" i="47"/>
  <c r="P29" i="9"/>
  <c r="P464" i="42" s="1"/>
  <c r="P30" i="9"/>
  <c r="P465" i="42" s="1"/>
  <c r="P31" i="9"/>
  <c r="P466" i="42" s="1"/>
  <c r="O464" i="42"/>
  <c r="O465" i="42"/>
  <c r="O466" i="42"/>
  <c r="P22" i="9"/>
  <c r="P457" i="42" s="1"/>
  <c r="P24" i="9"/>
  <c r="P459" i="42" s="1"/>
  <c r="O457" i="42"/>
  <c r="O459" i="42"/>
  <c r="P11" i="9"/>
  <c r="P9" i="9"/>
  <c r="P10" i="9"/>
  <c r="P16" i="9"/>
  <c r="P450" i="42" s="1"/>
  <c r="P17" i="9"/>
  <c r="P451" i="42" s="1"/>
  <c r="P18" i="9"/>
  <c r="P452" i="42" s="1"/>
  <c r="P19" i="9"/>
  <c r="P453" i="42" s="1"/>
  <c r="O9" i="9"/>
  <c r="O450" i="42"/>
  <c r="O451" i="42"/>
  <c r="O452" i="42"/>
  <c r="O453" i="42"/>
  <c r="M89" i="42"/>
  <c r="M158" i="42"/>
  <c r="M124" i="42"/>
  <c r="L89" i="42"/>
  <c r="L239" i="42"/>
  <c r="L158" i="42"/>
  <c r="L124" i="42"/>
  <c r="L13" i="45"/>
  <c r="L569" i="42" s="1"/>
  <c r="K89" i="42"/>
  <c r="O333" i="42" l="1"/>
  <c r="O40" i="6"/>
  <c r="O362" i="42" s="1"/>
  <c r="P339" i="42"/>
  <c r="Q15" i="52"/>
  <c r="Q669" i="42" s="1"/>
  <c r="O669" i="42"/>
  <c r="P16" i="52"/>
  <c r="P670" i="42" s="1"/>
  <c r="P669" i="42"/>
  <c r="O16" i="52"/>
  <c r="P10" i="42"/>
  <c r="Q13" i="43"/>
  <c r="Q10" i="42" s="1"/>
  <c r="P7" i="42"/>
  <c r="Q10" i="43"/>
  <c r="Q7" i="42" s="1"/>
  <c r="P6" i="42"/>
  <c r="Q9" i="43"/>
  <c r="Q6" i="42" s="1"/>
  <c r="P12" i="42"/>
  <c r="Q15" i="43"/>
  <c r="Q12" i="42" s="1"/>
  <c r="P11" i="42"/>
  <c r="Q14" i="43"/>
  <c r="Q11" i="42" s="1"/>
  <c r="P9" i="42"/>
  <c r="Q12" i="43"/>
  <c r="Q9" i="42" s="1"/>
  <c r="O509" i="42"/>
  <c r="Q271" i="42"/>
  <c r="Q310" i="42"/>
  <c r="Q307" i="42"/>
  <c r="Q302" i="42"/>
  <c r="P551" i="42"/>
  <c r="Q137" i="42"/>
  <c r="Q145" i="42"/>
  <c r="O180" i="42"/>
  <c r="P180" i="42"/>
  <c r="O179" i="42"/>
  <c r="P177" i="42"/>
  <c r="O510" i="42"/>
  <c r="Q144" i="42"/>
  <c r="Q143" i="42"/>
  <c r="Q136" i="42"/>
  <c r="Q139" i="42"/>
  <c r="Q308" i="42"/>
  <c r="Q324" i="42"/>
  <c r="Q309" i="42"/>
  <c r="Q323" i="42"/>
  <c r="Q259" i="42"/>
  <c r="Q249" i="42"/>
  <c r="Q246" i="42"/>
  <c r="Q244" i="42"/>
  <c r="O177" i="42"/>
  <c r="P179" i="42"/>
  <c r="O178" i="42"/>
  <c r="P178" i="42"/>
  <c r="P481" i="42"/>
  <c r="O481" i="42"/>
  <c r="P510" i="42"/>
  <c r="O511" i="42"/>
  <c r="P511" i="42"/>
  <c r="P509" i="42"/>
  <c r="Q10" i="48"/>
  <c r="Q550" i="42" s="1"/>
  <c r="Q20" i="8"/>
  <c r="Q212" i="42" s="1"/>
  <c r="Q11" i="48"/>
  <c r="Q548" i="42" s="1"/>
  <c r="Q46" i="8"/>
  <c r="Q238" i="42" s="1"/>
  <c r="Q43" i="8"/>
  <c r="Q235" i="42" s="1"/>
  <c r="Q17" i="46"/>
  <c r="Q483" i="42" s="1"/>
  <c r="Q12" i="48"/>
  <c r="Q551" i="42" s="1"/>
  <c r="Q30" i="8"/>
  <c r="Q222" i="42" s="1"/>
  <c r="Q10" i="8"/>
  <c r="Q202" i="42" s="1"/>
  <c r="Q21" i="8"/>
  <c r="Q213" i="42" s="1"/>
  <c r="Q28" i="8"/>
  <c r="Q220" i="42" s="1"/>
  <c r="Q45" i="8"/>
  <c r="Q237" i="42" s="1"/>
  <c r="Q22" i="8"/>
  <c r="Q214" i="42" s="1"/>
  <c r="Q16" i="8"/>
  <c r="Q208" i="42" s="1"/>
  <c r="Q11" i="8"/>
  <c r="Q203" i="42" s="1"/>
  <c r="Q31" i="8"/>
  <c r="Q223" i="42" s="1"/>
  <c r="Q44" i="8"/>
  <c r="Q236" i="42" s="1"/>
  <c r="Q29" i="8"/>
  <c r="Q221" i="42" s="1"/>
  <c r="Q33" i="8"/>
  <c r="Q225" i="42" s="1"/>
  <c r="Q32" i="8"/>
  <c r="Q224" i="42" s="1"/>
  <c r="Q27" i="3"/>
  <c r="Q182" i="42" s="1"/>
  <c r="Q20" i="3"/>
  <c r="Q24" i="3"/>
  <c r="Q10" i="3"/>
  <c r="Q192" i="42" s="1"/>
  <c r="Q19" i="3"/>
  <c r="Q25" i="3"/>
  <c r="Q11" i="3"/>
  <c r="Q193" i="42" s="1"/>
  <c r="Q26" i="3"/>
  <c r="Q181" i="42" s="1"/>
  <c r="Q12" i="3"/>
  <c r="Q194" i="42" s="1"/>
  <c r="Q21" i="6"/>
  <c r="Q343" i="42" s="1"/>
  <c r="Q24" i="6"/>
  <c r="Q346" i="42" s="1"/>
  <c r="Q23" i="6"/>
  <c r="Q345" i="42" s="1"/>
  <c r="Q11" i="6"/>
  <c r="Q333" i="42" s="1"/>
  <c r="Q37" i="6"/>
  <c r="Q359" i="42" s="1"/>
  <c r="Q27" i="6"/>
  <c r="Q349" i="42" s="1"/>
  <c r="Q22" i="6"/>
  <c r="Q344" i="42" s="1"/>
  <c r="Q26" i="6"/>
  <c r="Q348" i="42" s="1"/>
  <c r="Q36" i="6"/>
  <c r="Q358" i="42" s="1"/>
  <c r="Q17" i="6"/>
  <c r="Q339" i="42" s="1"/>
  <c r="Q39" i="6"/>
  <c r="Q361" i="42" s="1"/>
  <c r="Q35" i="6"/>
  <c r="Q357" i="42" s="1"/>
  <c r="Q9" i="6"/>
  <c r="Q331" i="42" s="1"/>
  <c r="Q12" i="6"/>
  <c r="Q334" i="42" s="1"/>
  <c r="Q14" i="46"/>
  <c r="Q475" i="42" s="1"/>
  <c r="Q15" i="46"/>
  <c r="Q9" i="47"/>
  <c r="Q19" i="47"/>
  <c r="Q515" i="42" s="1"/>
  <c r="Q13" i="47"/>
  <c r="Q20" i="47"/>
  <c r="Q516" i="42" s="1"/>
  <c r="Q15" i="47"/>
  <c r="Q10" i="47"/>
  <c r="Q14" i="47"/>
  <c r="Q29" i="9"/>
  <c r="Q464" i="42" s="1"/>
  <c r="Q19" i="9"/>
  <c r="Q453" i="42" s="1"/>
  <c r="Q10" i="9"/>
  <c r="Q22" i="9"/>
  <c r="Q457" i="42" s="1"/>
  <c r="Q18" i="9"/>
  <c r="Q452" i="42" s="1"/>
  <c r="Q31" i="9"/>
  <c r="Q466" i="42" s="1"/>
  <c r="Q17" i="9"/>
  <c r="Q451" i="42" s="1"/>
  <c r="Q11" i="9"/>
  <c r="Q24" i="9"/>
  <c r="Q459" i="42" s="1"/>
  <c r="Q30" i="9"/>
  <c r="Q465" i="42" s="1"/>
  <c r="Q9" i="9"/>
  <c r="Q16" i="9"/>
  <c r="Q450" i="42" s="1"/>
  <c r="K239" i="42"/>
  <c r="K158" i="42"/>
  <c r="K124" i="42"/>
  <c r="J89" i="42"/>
  <c r="J239" i="42"/>
  <c r="J158" i="42"/>
  <c r="Q16" i="52" l="1"/>
  <c r="Q670" i="42" s="1"/>
  <c r="O670" i="42"/>
  <c r="Q509" i="42"/>
  <c r="Q510" i="42"/>
  <c r="Q180" i="42"/>
  <c r="Q178" i="42"/>
  <c r="Q177" i="42"/>
  <c r="Q481" i="42"/>
  <c r="Q179" i="42"/>
  <c r="Q175" i="42"/>
  <c r="Q511" i="42"/>
  <c r="J124" i="42"/>
  <c r="I89" i="42" l="1"/>
  <c r="I239" i="42"/>
  <c r="I158" i="42"/>
  <c r="I124" i="42"/>
  <c r="H89" i="42"/>
  <c r="H239" i="42"/>
  <c r="H158" i="42" l="1"/>
  <c r="H124" i="42"/>
  <c r="G89" i="42" l="1"/>
  <c r="G158" i="42"/>
  <c r="G124" i="42"/>
  <c r="O9" i="5" l="1"/>
  <c r="O39" i="5" s="1"/>
  <c r="N606" i="42"/>
  <c r="M606" i="42"/>
  <c r="L606" i="42"/>
  <c r="K606" i="42"/>
  <c r="J606" i="42"/>
  <c r="I606" i="42"/>
  <c r="H606" i="42"/>
  <c r="G606" i="42"/>
  <c r="F606" i="42"/>
  <c r="E606" i="42"/>
  <c r="D606" i="42"/>
  <c r="C606" i="42"/>
  <c r="B606" i="42"/>
  <c r="O402" i="42" l="1"/>
  <c r="P15" i="39"/>
  <c r="P14" i="39"/>
  <c r="P602" i="42" s="1"/>
  <c r="O602" i="42"/>
  <c r="P13" i="39"/>
  <c r="P601" i="42" s="1"/>
  <c r="O18" i="39"/>
  <c r="F124" i="42"/>
  <c r="F158" i="42"/>
  <c r="F89" i="42"/>
  <c r="O597" i="42"/>
  <c r="O611" i="42"/>
  <c r="P611" i="42"/>
  <c r="O612" i="42"/>
  <c r="P612" i="42"/>
  <c r="O613" i="42"/>
  <c r="P613" i="42"/>
  <c r="O615" i="42"/>
  <c r="P615" i="42"/>
  <c r="O616" i="42"/>
  <c r="P616" i="42"/>
  <c r="O617" i="42"/>
  <c r="P617" i="42"/>
  <c r="O620" i="42"/>
  <c r="P620" i="42"/>
  <c r="O621" i="42"/>
  <c r="P621" i="42"/>
  <c r="O622" i="42"/>
  <c r="P622" i="42"/>
  <c r="O623" i="42"/>
  <c r="P623" i="42"/>
  <c r="O610" i="42"/>
  <c r="O9" i="45"/>
  <c r="O565" i="42" s="1"/>
  <c r="P17" i="47"/>
  <c r="P18" i="47"/>
  <c r="P11" i="47"/>
  <c r="O474" i="42"/>
  <c r="P13" i="46"/>
  <c r="P474" i="42" s="1"/>
  <c r="P22" i="46"/>
  <c r="P21" i="46"/>
  <c r="P30" i="46"/>
  <c r="P491" i="42" s="1"/>
  <c r="P27" i="46"/>
  <c r="P28" i="46"/>
  <c r="P489" i="42" s="1"/>
  <c r="P13" i="9"/>
  <c r="P15" i="9"/>
  <c r="O456" i="42"/>
  <c r="P21" i="9"/>
  <c r="P456" i="42" s="1"/>
  <c r="O460" i="42"/>
  <c r="P25" i="9"/>
  <c r="P460" i="42" s="1"/>
  <c r="O462" i="42"/>
  <c r="P27" i="9"/>
  <c r="P462" i="42" s="1"/>
  <c r="O463" i="42"/>
  <c r="P28" i="9"/>
  <c r="P463" i="42" s="1"/>
  <c r="P23" i="51"/>
  <c r="P647" i="42" s="1"/>
  <c r="P22" i="51"/>
  <c r="P646" i="42" s="1"/>
  <c r="P19" i="51"/>
  <c r="P643" i="42" s="1"/>
  <c r="P11" i="51"/>
  <c r="P635" i="42" s="1"/>
  <c r="O9" i="51"/>
  <c r="P10" i="40"/>
  <c r="P437" i="42" s="1"/>
  <c r="Q10" i="40"/>
  <c r="Q437" i="42" s="1"/>
  <c r="P11" i="40"/>
  <c r="P438" i="42" s="1"/>
  <c r="Q11" i="40"/>
  <c r="Q438" i="42" s="1"/>
  <c r="P12" i="40"/>
  <c r="P439" i="42" s="1"/>
  <c r="Q12" i="40"/>
  <c r="Q439" i="42" s="1"/>
  <c r="P15" i="4"/>
  <c r="P372" i="42" s="1"/>
  <c r="P12" i="4"/>
  <c r="P369" i="42" s="1"/>
  <c r="P14" i="4"/>
  <c r="P371" i="42" s="1"/>
  <c r="P30" i="4"/>
  <c r="P387" i="42" s="1"/>
  <c r="P34" i="6"/>
  <c r="P356" i="42" s="1"/>
  <c r="P30" i="6"/>
  <c r="P32" i="6"/>
  <c r="P354" i="42" s="1"/>
  <c r="P21" i="7"/>
  <c r="P105" i="42" s="1"/>
  <c r="P13" i="7"/>
  <c r="P97" i="42" s="1"/>
  <c r="P14" i="7"/>
  <c r="P98" i="42" s="1"/>
  <c r="P31" i="7"/>
  <c r="P115" i="42" s="1"/>
  <c r="P33" i="41"/>
  <c r="O305" i="42"/>
  <c r="P32" i="41"/>
  <c r="P39" i="41"/>
  <c r="P36" i="41"/>
  <c r="P37" i="41"/>
  <c r="O300" i="42"/>
  <c r="P18" i="41"/>
  <c r="P300" i="42" s="1"/>
  <c r="O301" i="42"/>
  <c r="P19" i="41"/>
  <c r="P301" i="42" s="1"/>
  <c r="P14" i="41"/>
  <c r="P17" i="41"/>
  <c r="O245" i="42"/>
  <c r="P27" i="25"/>
  <c r="P245" i="42" s="1"/>
  <c r="P14" i="25"/>
  <c r="P16" i="25"/>
  <c r="P45" i="25"/>
  <c r="P42" i="25"/>
  <c r="P43" i="25"/>
  <c r="O9" i="25"/>
  <c r="O52" i="25" s="1"/>
  <c r="P40" i="8"/>
  <c r="P232" i="42" s="1"/>
  <c r="P35" i="8"/>
  <c r="P227" i="42" s="1"/>
  <c r="P26" i="8"/>
  <c r="P218" i="42" s="1"/>
  <c r="P14" i="8"/>
  <c r="P206" i="42" s="1"/>
  <c r="P15" i="8"/>
  <c r="P207" i="42" s="1"/>
  <c r="P34" i="8"/>
  <c r="P226" i="42" s="1"/>
  <c r="P42" i="8"/>
  <c r="P234" i="42" s="1"/>
  <c r="P39" i="8"/>
  <c r="P231" i="42" s="1"/>
  <c r="P18" i="3"/>
  <c r="O173" i="42"/>
  <c r="O132" i="42"/>
  <c r="O133" i="42"/>
  <c r="O9" i="19"/>
  <c r="E124" i="42"/>
  <c r="E327" i="42"/>
  <c r="E239" i="42"/>
  <c r="E158" i="42"/>
  <c r="E89" i="42"/>
  <c r="D89" i="42"/>
  <c r="P31" i="19"/>
  <c r="P83" i="42" s="1"/>
  <c r="C89" i="42"/>
  <c r="D158" i="42"/>
  <c r="P31" i="2"/>
  <c r="C158" i="42"/>
  <c r="D124" i="42"/>
  <c r="C124" i="42"/>
  <c r="D327" i="42"/>
  <c r="C327" i="42"/>
  <c r="D239" i="42"/>
  <c r="C239" i="42"/>
  <c r="C651" i="42"/>
  <c r="I544" i="42"/>
  <c r="P352" i="42" l="1"/>
  <c r="O601" i="42"/>
  <c r="O606" i="42"/>
  <c r="P603" i="42"/>
  <c r="O603" i="42"/>
  <c r="P508" i="42"/>
  <c r="O508" i="42"/>
  <c r="O61" i="42"/>
  <c r="O27" i="51"/>
  <c r="O651" i="42" s="1"/>
  <c r="O243" i="42"/>
  <c r="O286" i="42"/>
  <c r="P261" i="42"/>
  <c r="O261" i="42"/>
  <c r="O130" i="42"/>
  <c r="O135" i="42"/>
  <c r="O150" i="42"/>
  <c r="P135" i="42"/>
  <c r="P150" i="42"/>
  <c r="O129" i="42"/>
  <c r="O148" i="42"/>
  <c r="O299" i="42"/>
  <c r="O318" i="42"/>
  <c r="O297" i="42"/>
  <c r="O320" i="42"/>
  <c r="P291" i="42"/>
  <c r="P314" i="42"/>
  <c r="P297" i="42"/>
  <c r="P320" i="42"/>
  <c r="P303" i="42"/>
  <c r="P295" i="42"/>
  <c r="P298" i="42"/>
  <c r="P317" i="42"/>
  <c r="P296" i="42"/>
  <c r="P313" i="42"/>
  <c r="O291" i="42"/>
  <c r="O314" i="42"/>
  <c r="P299" i="42"/>
  <c r="P318" i="42"/>
  <c r="O303" i="42"/>
  <c r="O295" i="42"/>
  <c r="O298" i="42"/>
  <c r="O317" i="42"/>
  <c r="O296" i="42"/>
  <c r="O313" i="42"/>
  <c r="O264" i="42"/>
  <c r="O277" i="42"/>
  <c r="O270" i="42"/>
  <c r="P262" i="42"/>
  <c r="P279" i="42"/>
  <c r="P263" i="42"/>
  <c r="P276" i="42"/>
  <c r="P270" i="42"/>
  <c r="P250" i="42"/>
  <c r="P248" i="42"/>
  <c r="O263" i="42"/>
  <c r="O276" i="42"/>
  <c r="O250" i="42"/>
  <c r="O248" i="42"/>
  <c r="P264" i="42"/>
  <c r="P277" i="42"/>
  <c r="O262" i="42"/>
  <c r="O279" i="42"/>
  <c r="O163" i="42"/>
  <c r="O184" i="42"/>
  <c r="O171" i="42"/>
  <c r="O187" i="42"/>
  <c r="O172" i="42"/>
  <c r="O188" i="42"/>
  <c r="O170" i="42"/>
  <c r="O190" i="42"/>
  <c r="O164" i="42"/>
  <c r="O174" i="42"/>
  <c r="O165" i="42"/>
  <c r="O183" i="42"/>
  <c r="O485" i="42"/>
  <c r="O480" i="42"/>
  <c r="O492" i="42"/>
  <c r="P477" i="42"/>
  <c r="P485" i="42"/>
  <c r="P478" i="42"/>
  <c r="P494" i="42"/>
  <c r="P486" i="42"/>
  <c r="O479" i="42"/>
  <c r="O488" i="42"/>
  <c r="P479" i="42"/>
  <c r="P488" i="42"/>
  <c r="P480" i="42"/>
  <c r="P492" i="42"/>
  <c r="O494" i="42"/>
  <c r="O486" i="42"/>
  <c r="O506" i="42"/>
  <c r="O513" i="42"/>
  <c r="P507" i="42"/>
  <c r="P514" i="42"/>
  <c r="O507" i="42"/>
  <c r="O514" i="42"/>
  <c r="P506" i="42"/>
  <c r="P513" i="42"/>
  <c r="P446" i="42"/>
  <c r="P449" i="42"/>
  <c r="O446" i="42"/>
  <c r="O449" i="42"/>
  <c r="P445" i="42"/>
  <c r="P448" i="42"/>
  <c r="O445" i="42"/>
  <c r="O448" i="42"/>
  <c r="O292" i="42"/>
  <c r="Q24" i="41"/>
  <c r="O633" i="42"/>
  <c r="O432" i="42"/>
  <c r="Q42" i="25"/>
  <c r="Q39" i="8"/>
  <c r="Q231" i="42" s="1"/>
  <c r="Q14" i="39"/>
  <c r="Q602" i="42" s="1"/>
  <c r="Q27" i="25"/>
  <c r="Q245" i="42" s="1"/>
  <c r="Q13" i="39"/>
  <c r="Q601" i="42" s="1"/>
  <c r="Q27" i="46"/>
  <c r="Q21" i="46"/>
  <c r="Q45" i="25"/>
  <c r="Q27" i="9"/>
  <c r="Q462" i="42" s="1"/>
  <c r="Q15" i="4"/>
  <c r="Q372" i="42" s="1"/>
  <c r="Q35" i="8"/>
  <c r="Q227" i="42" s="1"/>
  <c r="Q15" i="9"/>
  <c r="Q13" i="9"/>
  <c r="Q11" i="51"/>
  <c r="Q635" i="42" s="1"/>
  <c r="Q23" i="51"/>
  <c r="Q647" i="42" s="1"/>
  <c r="Q40" i="8"/>
  <c r="Q232" i="42" s="1"/>
  <c r="Q31" i="7"/>
  <c r="Q115" i="42" s="1"/>
  <c r="Q15" i="39"/>
  <c r="Q603" i="42" s="1"/>
  <c r="Q620" i="42"/>
  <c r="Q621" i="42"/>
  <c r="Q611" i="42"/>
  <c r="Q615" i="42"/>
  <c r="Q616" i="42"/>
  <c r="Q15" i="8"/>
  <c r="Q207" i="42" s="1"/>
  <c r="Q17" i="47"/>
  <c r="Q622" i="42"/>
  <c r="Q623" i="42"/>
  <c r="Q617" i="42"/>
  <c r="Q612" i="42"/>
  <c r="Q613" i="42"/>
  <c r="Q18" i="47"/>
  <c r="Q13" i="46"/>
  <c r="Q474" i="42" s="1"/>
  <c r="Q25" i="9"/>
  <c r="Q460" i="42" s="1"/>
  <c r="Q30" i="4"/>
  <c r="Q387" i="42" s="1"/>
  <c r="Q14" i="4"/>
  <c r="Q371" i="42" s="1"/>
  <c r="Q32" i="6"/>
  <c r="Q354" i="42" s="1"/>
  <c r="Q14" i="41"/>
  <c r="Q36" i="41"/>
  <c r="Q39" i="41"/>
  <c r="Q32" i="41"/>
  <c r="Q16" i="25"/>
  <c r="Q34" i="8"/>
  <c r="Q226" i="42" s="1"/>
  <c r="Q31" i="2"/>
  <c r="Q33" i="41"/>
  <c r="Q30" i="46"/>
  <c r="Q491" i="42" s="1"/>
  <c r="Q21" i="7"/>
  <c r="Q105" i="42" s="1"/>
  <c r="Q26" i="8"/>
  <c r="Q218" i="42" s="1"/>
  <c r="Q11" i="47"/>
  <c r="Q508" i="42" s="1"/>
  <c r="Q22" i="46"/>
  <c r="Q21" i="9"/>
  <c r="Q456" i="42" s="1"/>
  <c r="Q12" i="4"/>
  <c r="Q369" i="42" s="1"/>
  <c r="Q14" i="7"/>
  <c r="Q98" i="42" s="1"/>
  <c r="Q13" i="7"/>
  <c r="Q97" i="42" s="1"/>
  <c r="Q17" i="41"/>
  <c r="Q19" i="41"/>
  <c r="Q301" i="42" s="1"/>
  <c r="Q18" i="41"/>
  <c r="Q300" i="42" s="1"/>
  <c r="Q14" i="25"/>
  <c r="Q42" i="8"/>
  <c r="Q234" i="42" s="1"/>
  <c r="Q14" i="8"/>
  <c r="Q206" i="42" s="1"/>
  <c r="Q34" i="6"/>
  <c r="Q356" i="42" s="1"/>
  <c r="Q30" i="6"/>
  <c r="Q352" i="42" s="1"/>
  <c r="Q19" i="51"/>
  <c r="Q643" i="42" s="1"/>
  <c r="Q22" i="51"/>
  <c r="Q646" i="42" s="1"/>
  <c r="Q37" i="41"/>
  <c r="Q28" i="9"/>
  <c r="Q463" i="42" s="1"/>
  <c r="Q28" i="46"/>
  <c r="Q489" i="42" s="1"/>
  <c r="Q43" i="25"/>
  <c r="Q31" i="19"/>
  <c r="Q83" i="42" s="1"/>
  <c r="Q261" i="42" l="1"/>
  <c r="Q135" i="42"/>
  <c r="Q150" i="42"/>
  <c r="Q296" i="42"/>
  <c r="Q313" i="42"/>
  <c r="Q297" i="42"/>
  <c r="Q320" i="42"/>
  <c r="Q303" i="42"/>
  <c r="Q295" i="42"/>
  <c r="Q291" i="42"/>
  <c r="Q314" i="42"/>
  <c r="Q299" i="42"/>
  <c r="Q318" i="42"/>
  <c r="Q298" i="42"/>
  <c r="Q317" i="42"/>
  <c r="Q292" i="42"/>
  <c r="Q305" i="42"/>
  <c r="Q264" i="42"/>
  <c r="Q277" i="42"/>
  <c r="Q262" i="42"/>
  <c r="Q279" i="42"/>
  <c r="Q263" i="42"/>
  <c r="Q276" i="42"/>
  <c r="Q270" i="42"/>
  <c r="Q250" i="42"/>
  <c r="Q248" i="42"/>
  <c r="Q486" i="42"/>
  <c r="Q477" i="42"/>
  <c r="Q485" i="42"/>
  <c r="Q478" i="42"/>
  <c r="Q494" i="42"/>
  <c r="Q480" i="42"/>
  <c r="Q492" i="42"/>
  <c r="Q479" i="42"/>
  <c r="Q488" i="42"/>
  <c r="Q506" i="42"/>
  <c r="Q513" i="42"/>
  <c r="Q507" i="42"/>
  <c r="Q514" i="42"/>
  <c r="Q445" i="42"/>
  <c r="Q448" i="42"/>
  <c r="Q446" i="42"/>
  <c r="Q449" i="42"/>
  <c r="O447" i="42" l="1"/>
  <c r="O34" i="9"/>
  <c r="O469" i="42" s="1"/>
  <c r="O444" i="42"/>
  <c r="P31" i="3"/>
  <c r="P163" i="42" l="1"/>
  <c r="P184" i="42"/>
  <c r="N651" i="42"/>
  <c r="M651" i="42"/>
  <c r="L651" i="42"/>
  <c r="K651" i="42"/>
  <c r="J651" i="42"/>
  <c r="I651" i="42"/>
  <c r="H651" i="42"/>
  <c r="G651" i="42"/>
  <c r="F651" i="42"/>
  <c r="E651" i="42"/>
  <c r="D651" i="42"/>
  <c r="P9" i="51"/>
  <c r="P27" i="51" s="1"/>
  <c r="N544" i="42"/>
  <c r="M544" i="42"/>
  <c r="L544" i="42"/>
  <c r="K544" i="42"/>
  <c r="J544" i="42"/>
  <c r="H544" i="42"/>
  <c r="G544" i="42"/>
  <c r="F544" i="42"/>
  <c r="E544" i="42"/>
  <c r="D544" i="42"/>
  <c r="C544" i="42"/>
  <c r="B544" i="42"/>
  <c r="P9" i="50"/>
  <c r="O9" i="50"/>
  <c r="O533" i="42" l="1"/>
  <c r="O20" i="50"/>
  <c r="O544" i="42" s="1"/>
  <c r="P533" i="42"/>
  <c r="P20" i="50"/>
  <c r="P544" i="42" s="1"/>
  <c r="P633" i="42"/>
  <c r="P651" i="42"/>
  <c r="Q9" i="51"/>
  <c r="Q633" i="42" s="1"/>
  <c r="Q9" i="50"/>
  <c r="Q533" i="42" s="1"/>
  <c r="C553" i="42"/>
  <c r="O13" i="48"/>
  <c r="O14" i="48" s="1"/>
  <c r="P610" i="42"/>
  <c r="P9" i="39"/>
  <c r="P18" i="39" s="1"/>
  <c r="D13" i="45"/>
  <c r="D569" i="42" s="1"/>
  <c r="E13" i="45"/>
  <c r="E569" i="42" s="1"/>
  <c r="F13" i="45"/>
  <c r="F569" i="42" s="1"/>
  <c r="G13" i="45"/>
  <c r="G569" i="42" s="1"/>
  <c r="H13" i="45"/>
  <c r="H569" i="42" s="1"/>
  <c r="I13" i="45"/>
  <c r="I569" i="42" s="1"/>
  <c r="J13" i="45"/>
  <c r="J569" i="42" s="1"/>
  <c r="K13" i="45"/>
  <c r="K569" i="42" s="1"/>
  <c r="M13" i="45"/>
  <c r="M569" i="42" s="1"/>
  <c r="N13" i="45"/>
  <c r="N569" i="42" s="1"/>
  <c r="P9" i="45"/>
  <c r="P565" i="42" s="1"/>
  <c r="P16" i="47"/>
  <c r="O25" i="47"/>
  <c r="E521" i="42"/>
  <c r="F521" i="42"/>
  <c r="G521" i="42"/>
  <c r="H521" i="42"/>
  <c r="I521" i="42"/>
  <c r="J521" i="42"/>
  <c r="K521" i="42"/>
  <c r="L521" i="42"/>
  <c r="M521" i="42"/>
  <c r="N521" i="42"/>
  <c r="E469" i="42"/>
  <c r="F469" i="42"/>
  <c r="G469" i="42"/>
  <c r="H469" i="42"/>
  <c r="I469" i="42"/>
  <c r="J469" i="42"/>
  <c r="K469" i="42"/>
  <c r="L469" i="42"/>
  <c r="M469" i="42"/>
  <c r="N469" i="42"/>
  <c r="D13" i="40"/>
  <c r="D440" i="42" s="1"/>
  <c r="E13" i="40"/>
  <c r="E440" i="42" s="1"/>
  <c r="F13" i="40"/>
  <c r="F440" i="42" s="1"/>
  <c r="G13" i="40"/>
  <c r="G440" i="42" s="1"/>
  <c r="H13" i="40"/>
  <c r="H440" i="42" s="1"/>
  <c r="I13" i="40"/>
  <c r="I440" i="42" s="1"/>
  <c r="J13" i="40"/>
  <c r="J440" i="42" s="1"/>
  <c r="K13" i="40"/>
  <c r="K440" i="42" s="1"/>
  <c r="L13" i="40"/>
  <c r="L440" i="42" s="1"/>
  <c r="M13" i="40"/>
  <c r="M440" i="42" s="1"/>
  <c r="N13" i="40"/>
  <c r="N440" i="42" s="1"/>
  <c r="O13" i="40"/>
  <c r="O440" i="42" s="1"/>
  <c r="C13" i="40"/>
  <c r="C440" i="42" s="1"/>
  <c r="P22" i="4"/>
  <c r="P16" i="6"/>
  <c r="P338" i="42" s="1"/>
  <c r="P28" i="6"/>
  <c r="P350" i="42" s="1"/>
  <c r="N124" i="42"/>
  <c r="P29" i="7"/>
  <c r="P113" i="42" s="1"/>
  <c r="F327" i="42"/>
  <c r="G327" i="42"/>
  <c r="H327" i="42"/>
  <c r="I327" i="42"/>
  <c r="J327" i="42"/>
  <c r="K327" i="42"/>
  <c r="L327" i="42"/>
  <c r="N327" i="42"/>
  <c r="O9" i="41"/>
  <c r="O46" i="41" s="1"/>
  <c r="E286" i="42"/>
  <c r="F286" i="42"/>
  <c r="G286" i="42"/>
  <c r="H286" i="42"/>
  <c r="I286" i="42"/>
  <c r="J286" i="42"/>
  <c r="K286" i="42"/>
  <c r="L286" i="42"/>
  <c r="M286" i="42"/>
  <c r="N286" i="42"/>
  <c r="N197" i="42"/>
  <c r="C197" i="42"/>
  <c r="D197" i="42"/>
  <c r="E197" i="42"/>
  <c r="F197" i="42"/>
  <c r="G197" i="42"/>
  <c r="H197" i="42"/>
  <c r="I197" i="42"/>
  <c r="J197" i="42"/>
  <c r="K197" i="42"/>
  <c r="L197" i="42"/>
  <c r="M197" i="42"/>
  <c r="P30" i="3"/>
  <c r="P37" i="3"/>
  <c r="P34" i="3"/>
  <c r="P35" i="3"/>
  <c r="P17" i="3"/>
  <c r="P173" i="42" s="1"/>
  <c r="P14" i="2"/>
  <c r="P133" i="42" s="1"/>
  <c r="P29" i="2"/>
  <c r="P13" i="2"/>
  <c r="P132" i="42" s="1"/>
  <c r="P9" i="19"/>
  <c r="N89" i="42"/>
  <c r="P19" i="19"/>
  <c r="P71" i="42" s="1"/>
  <c r="P16" i="19"/>
  <c r="P68" i="42" s="1"/>
  <c r="P21" i="19"/>
  <c r="P73" i="42" s="1"/>
  <c r="P29" i="19"/>
  <c r="P81" i="42" s="1"/>
  <c r="P18" i="43"/>
  <c r="P15" i="42" s="1"/>
  <c r="P17" i="43"/>
  <c r="P16" i="43"/>
  <c r="P9" i="2"/>
  <c r="O9" i="2"/>
  <c r="P9" i="3"/>
  <c r="O9" i="3"/>
  <c r="P9" i="8"/>
  <c r="P47" i="8" s="1"/>
  <c r="O9" i="8"/>
  <c r="P9" i="25"/>
  <c r="P52" i="25" s="1"/>
  <c r="P9" i="41"/>
  <c r="P46" i="41" s="1"/>
  <c r="P9" i="7"/>
  <c r="O9" i="7"/>
  <c r="O40" i="7" s="1"/>
  <c r="P31" i="6"/>
  <c r="P9" i="4"/>
  <c r="O9" i="4"/>
  <c r="O41" i="4" s="1"/>
  <c r="O398" i="42" s="1"/>
  <c r="P9" i="5"/>
  <c r="P39" i="5" s="1"/>
  <c r="P9" i="40"/>
  <c r="P436" i="42" s="1"/>
  <c r="Q9" i="40"/>
  <c r="Q436" i="42" s="1"/>
  <c r="P12" i="9"/>
  <c r="P12" i="46"/>
  <c r="O37" i="46"/>
  <c r="P41" i="4" l="1"/>
  <c r="P398" i="42" s="1"/>
  <c r="P379" i="42"/>
  <c r="P353" i="42"/>
  <c r="P40" i="6"/>
  <c r="P362" i="42" s="1"/>
  <c r="P40" i="7"/>
  <c r="P124" i="42" s="1"/>
  <c r="O501" i="42"/>
  <c r="P597" i="42"/>
  <c r="P14" i="42"/>
  <c r="Q17" i="43"/>
  <c r="Q14" i="42" s="1"/>
  <c r="P13" i="42"/>
  <c r="Q16" i="43"/>
  <c r="Q13" i="42" s="1"/>
  <c r="P25" i="43"/>
  <c r="O201" i="42"/>
  <c r="O47" i="8"/>
  <c r="P37" i="19"/>
  <c r="P89" i="42" s="1"/>
  <c r="P447" i="42"/>
  <c r="P34" i="9"/>
  <c r="P469" i="42" s="1"/>
  <c r="P44" i="3"/>
  <c r="P197" i="42" s="1"/>
  <c r="O128" i="42"/>
  <c r="O39" i="2"/>
  <c r="O158" i="42" s="1"/>
  <c r="P39" i="2"/>
  <c r="P158" i="42" s="1"/>
  <c r="P512" i="42"/>
  <c r="P25" i="47"/>
  <c r="P521" i="42" s="1"/>
  <c r="P402" i="42"/>
  <c r="O162" i="42"/>
  <c r="O44" i="3"/>
  <c r="O197" i="42" s="1"/>
  <c r="P476" i="42"/>
  <c r="P130" i="42"/>
  <c r="P129" i="42"/>
  <c r="P148" i="42"/>
  <c r="P164" i="42"/>
  <c r="P174" i="42"/>
  <c r="P172" i="42"/>
  <c r="P188" i="42"/>
  <c r="P171" i="42"/>
  <c r="P187" i="42"/>
  <c r="P165" i="42"/>
  <c r="P183" i="42"/>
  <c r="P170" i="42"/>
  <c r="P190" i="42"/>
  <c r="O473" i="42"/>
  <c r="O505" i="42"/>
  <c r="O512" i="42"/>
  <c r="P201" i="42"/>
  <c r="P239" i="42"/>
  <c r="P505" i="42"/>
  <c r="P473" i="42"/>
  <c r="P444" i="42"/>
  <c r="P61" i="42"/>
  <c r="P366" i="42"/>
  <c r="O366" i="42"/>
  <c r="P128" i="42"/>
  <c r="P93" i="42"/>
  <c r="O93" i="42"/>
  <c r="O124" i="42"/>
  <c r="P290" i="42"/>
  <c r="P327" i="42"/>
  <c r="O290" i="42"/>
  <c r="O327" i="42"/>
  <c r="P243" i="42"/>
  <c r="P286" i="42"/>
  <c r="P162" i="42"/>
  <c r="O552" i="42"/>
  <c r="O521" i="42"/>
  <c r="Q9" i="19"/>
  <c r="Q61" i="42" s="1"/>
  <c r="Q9" i="5"/>
  <c r="Q27" i="51"/>
  <c r="Q651" i="42" s="1"/>
  <c r="Q16" i="19"/>
  <c r="Q68" i="42" s="1"/>
  <c r="Q21" i="19"/>
  <c r="Q73" i="42" s="1"/>
  <c r="Q29" i="19"/>
  <c r="Q81" i="42" s="1"/>
  <c r="Q31" i="3"/>
  <c r="Q20" i="50"/>
  <c r="Q544" i="42" s="1"/>
  <c r="O553" i="42"/>
  <c r="Q610" i="42"/>
  <c r="Q9" i="8"/>
  <c r="Q201" i="42" s="1"/>
  <c r="Q18" i="3"/>
  <c r="Q14" i="2"/>
  <c r="Q133" i="42" s="1"/>
  <c r="Q29" i="2"/>
  <c r="Q18" i="43"/>
  <c r="Q15" i="42" s="1"/>
  <c r="Q12" i="9"/>
  <c r="Q9" i="4"/>
  <c r="Q366" i="42" s="1"/>
  <c r="Q31" i="6"/>
  <c r="Q353" i="42" s="1"/>
  <c r="Q29" i="7"/>
  <c r="Q113" i="42" s="1"/>
  <c r="Q9" i="41"/>
  <c r="Q290" i="42" s="1"/>
  <c r="Q9" i="3"/>
  <c r="Q162" i="42" s="1"/>
  <c r="Q30" i="3"/>
  <c r="Q19" i="19"/>
  <c r="Q71" i="42" s="1"/>
  <c r="Q12" i="46"/>
  <c r="Q9" i="25"/>
  <c r="Q243" i="42" s="1"/>
  <c r="Q17" i="3"/>
  <c r="Q173" i="42" s="1"/>
  <c r="Q35" i="3"/>
  <c r="Q34" i="3"/>
  <c r="Q37" i="3"/>
  <c r="Q13" i="2"/>
  <c r="Q132" i="42" s="1"/>
  <c r="Q9" i="2"/>
  <c r="Q128" i="42" s="1"/>
  <c r="Q9" i="7"/>
  <c r="Q93" i="42" s="1"/>
  <c r="Q16" i="47"/>
  <c r="Q22" i="4"/>
  <c r="Q379" i="42" s="1"/>
  <c r="Q16" i="6"/>
  <c r="Q338" i="42" s="1"/>
  <c r="P13" i="40"/>
  <c r="P440" i="42" s="1"/>
  <c r="Q9" i="45"/>
  <c r="Q565" i="42" s="1"/>
  <c r="P13" i="45"/>
  <c r="P569" i="42" s="1"/>
  <c r="O13" i="45"/>
  <c r="O569" i="42" s="1"/>
  <c r="Q9" i="39"/>
  <c r="Q597" i="42" s="1"/>
  <c r="O239" i="42" l="1"/>
  <c r="P37" i="46"/>
  <c r="P22" i="42"/>
  <c r="Q25" i="43"/>
  <c r="Q22" i="42" s="1"/>
  <c r="P552" i="42"/>
  <c r="P14" i="48"/>
  <c r="P553" i="42" s="1"/>
  <c r="Q402" i="42"/>
  <c r="Q129" i="42"/>
  <c r="Q148" i="42"/>
  <c r="Q130" i="42"/>
  <c r="Q170" i="42"/>
  <c r="Q190" i="42"/>
  <c r="Q164" i="42"/>
  <c r="Q174" i="42"/>
  <c r="Q172" i="42"/>
  <c r="Q188" i="42"/>
  <c r="Q163" i="42"/>
  <c r="Q184" i="42"/>
  <c r="Q171" i="42"/>
  <c r="Q187" i="42"/>
  <c r="Q165" i="42"/>
  <c r="Q183" i="42"/>
  <c r="Q473" i="42"/>
  <c r="Q476" i="42"/>
  <c r="Q505" i="42"/>
  <c r="Q512" i="42"/>
  <c r="Q444" i="42"/>
  <c r="Q447" i="42"/>
  <c r="P432" i="42"/>
  <c r="Q39" i="5"/>
  <c r="Q432" i="42" s="1"/>
  <c r="Q18" i="39"/>
  <c r="Q606" i="42" s="1"/>
  <c r="P606" i="42"/>
  <c r="Q13" i="48"/>
  <c r="Q552" i="42" s="1"/>
  <c r="Q46" i="41"/>
  <c r="Q327" i="42" s="1"/>
  <c r="Q52" i="25"/>
  <c r="Q286" i="42" s="1"/>
  <c r="Q44" i="3"/>
  <c r="Q197" i="42" s="1"/>
  <c r="Q39" i="2"/>
  <c r="Q158" i="42" s="1"/>
  <c r="Q40" i="7"/>
  <c r="Q124" i="42" s="1"/>
  <c r="Q25" i="47"/>
  <c r="Q521" i="42" s="1"/>
  <c r="Q38" i="4"/>
  <c r="Q395" i="42" s="1"/>
  <c r="Q34" i="9"/>
  <c r="Q469" i="42" s="1"/>
  <c r="Q13" i="45"/>
  <c r="Q569" i="42" s="1"/>
  <c r="Q37" i="19"/>
  <c r="Q89" i="42" s="1"/>
  <c r="Q41" i="4" l="1"/>
  <c r="Q398" i="42" s="1"/>
  <c r="P501" i="42"/>
  <c r="Q37" i="46"/>
  <c r="Q501" i="42" s="1"/>
  <c r="Q14" i="48"/>
  <c r="Q553" i="42" s="1"/>
  <c r="Q28" i="6"/>
  <c r="Q350" i="42" s="1"/>
  <c r="Q47" i="8" l="1"/>
  <c r="Q40" i="6"/>
  <c r="Q362" i="42" s="1"/>
  <c r="Q239" i="42" l="1"/>
  <c r="B13" i="45"/>
  <c r="B569" i="42" s="1"/>
  <c r="C569" i="42"/>
  <c r="F239" i="42"/>
  <c r="G239" i="42"/>
  <c r="N239" i="42"/>
  <c r="M239" i="42"/>
  <c r="N158" i="42"/>
  <c r="Q13" i="53" l="1"/>
  <c r="Q529" i="42" s="1"/>
  <c r="D286" i="42"/>
  <c r="C286" i="42"/>
</calcChain>
</file>

<file path=xl/sharedStrings.xml><?xml version="1.0" encoding="utf-8"?>
<sst xmlns="http://schemas.openxmlformats.org/spreadsheetml/2006/main" count="2227" uniqueCount="240">
  <si>
    <t xml:space="preserve">RELATÓRIO DE PRODUÇÃO ASSISTENCIAL </t>
  </si>
  <si>
    <t>UBS BUTANTA – 2026</t>
  </si>
  <si>
    <t>Categoria Profissional</t>
  </si>
  <si>
    <t>Meta Contratada Mensal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</si>
  <si>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</si>
  <si>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</si>
  <si>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</si>
  <si>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</si>
  <si>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</si>
  <si>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</si>
  <si>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</si>
  <si>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</si>
  <si>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</si>
  <si>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</si>
  <si>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</si>
  <si>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</si>
  <si>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</si>
  <si>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Real.</t>
  </si>
  <si>
    <t>Cont.</t>
  </si>
  <si>
    <t>%</t>
  </si>
  <si>
    <t>Atividades Individuais - Assistente Social</t>
  </si>
  <si>
    <t>Atividades Individuais - Farmacêutico</t>
  </si>
  <si>
    <t>Atividades Individuais - Fonoaudiólogo</t>
  </si>
  <si>
    <t>Atividades Individuias - Nutricionista</t>
  </si>
  <si>
    <t>Atividades Individuais - Psicólogo</t>
  </si>
  <si>
    <t>Atividades Individuais - Médico Psiquiatra</t>
  </si>
  <si>
    <t>Consulta Enfermagem do Enfermeiro</t>
  </si>
  <si>
    <t>Consulta Médica do Clínico Geral</t>
  </si>
  <si>
    <t>Consulta Médica do G.O.</t>
  </si>
  <si>
    <t>Consulta Médica do Médico Generalista</t>
  </si>
  <si>
    <t>Consulta Médica do Médico PMMB</t>
  </si>
  <si>
    <t>Consulta Médica do Pediatra</t>
  </si>
  <si>
    <t>Consulta/At Domiciliar do Enfermeiro</t>
  </si>
  <si>
    <t>ESB I - Consultas/atendimentos - RT</t>
  </si>
  <si>
    <t>ESB I - TI clínico/restaurador - RT</t>
  </si>
  <si>
    <t>ESB I - TI Protese (monitoramento M30)</t>
  </si>
  <si>
    <t>Atividades Coletivas - Assistente Social</t>
  </si>
  <si>
    <t xml:space="preserve">Atividades Coletivas - Farmacêutico </t>
  </si>
  <si>
    <t xml:space="preserve">Atividades Coletivas - Fonoaudiologo </t>
  </si>
  <si>
    <t xml:space="preserve"> </t>
  </si>
  <si>
    <t xml:space="preserve">Atividades Coletivas - Nutricionista </t>
  </si>
  <si>
    <t>Atividades Coletivas - Psicólogo</t>
  </si>
  <si>
    <t>Atividades Coletivas - Médico Psiquiatra</t>
  </si>
  <si>
    <t>PICS - Atividade coletiva</t>
  </si>
  <si>
    <t>PICS - Atividade individual</t>
  </si>
  <si>
    <t>Visita Domiciliar do Aux/Tec Enf</t>
  </si>
  <si>
    <t>-</t>
  </si>
  <si>
    <t>SOMA</t>
  </si>
  <si>
    <t>Fonte: Sistema WEBSAASS / SMS (http://websaass.saude.prefeitura.sp.gov.br)</t>
  </si>
  <si>
    <t>UBS CAXINGUI  – 2026</t>
  </si>
  <si>
    <t>UBS RIO PEQUENO - 2026</t>
  </si>
  <si>
    <t xml:space="preserve">Visita Domiciliar do Tec Enf </t>
  </si>
  <si>
    <t>UBS VILA BORGES – 2026</t>
  </si>
  <si>
    <t>ESB I - Consultas/atendimentos</t>
  </si>
  <si>
    <t>ESB I - TI clínico/restaurador</t>
  </si>
  <si>
    <t>ESB I - TI Protese (Monitoramento M30)</t>
  </si>
  <si>
    <t>AMA/ UBS VILA SONIA –  2026</t>
  </si>
  <si>
    <t>Atividades Individuais - Fisioterapeuta</t>
  </si>
  <si>
    <t>Atividades Individuias - Terapeuta Ocupacional</t>
  </si>
  <si>
    <t>ESB II - Consultas/atendimentos - RT</t>
  </si>
  <si>
    <t>ESB II - TI clínico/restaurador - RT</t>
  </si>
  <si>
    <t>ESB II - TI Protese (monitoramento M30)</t>
  </si>
  <si>
    <t>Atividades Coletivas - Fisioterapeuta</t>
  </si>
  <si>
    <t>Atividades Coletivas - Terapeuta Ocupacional</t>
  </si>
  <si>
    <t xml:space="preserve"> EMAD VILA SONIA –  2026</t>
  </si>
  <si>
    <t>Nº PACIENTES ATIVOS EM ATENDIMENTO DOMICILIAR EMAD</t>
  </si>
  <si>
    <t>N° VISITA DOMICILIAR MEDICO EMAD</t>
  </si>
  <si>
    <t>N° VISITA DOMICILIAR ENFERMEIRO EMAD</t>
  </si>
  <si>
    <t>N° VISITA DOMICILIAR TEC.ENF. EMAD</t>
  </si>
  <si>
    <t>N° VISITA DOMICILIAR FISIOTERAPEUTA EMAD</t>
  </si>
  <si>
    <t>Nº VISITA DOMICILIAR FONO EMAD</t>
  </si>
  <si>
    <t>retirado das metas</t>
  </si>
  <si>
    <t>% PACIENTES DESOSPITALIZADOS EM EMAD</t>
  </si>
  <si>
    <t>UBS JARDIM JAQUELINE - 2026</t>
  </si>
  <si>
    <t>Consulta Enfermagem do Enfermeiro ESF</t>
  </si>
  <si>
    <t>Consulta Médica do Médico ESF</t>
  </si>
  <si>
    <t>Consulta/At Domiciliar do Enfermeiro ESF</t>
  </si>
  <si>
    <t>Consulta/At Domiciliar do Médico ESF</t>
  </si>
  <si>
    <t>ESB II - TI Protese (Monitoramento M30)</t>
  </si>
  <si>
    <t>Visita Domiciliar do  Téc Enf ESF</t>
  </si>
  <si>
    <t>Visita Domiciliar do Agente Comunitário de Saúde</t>
  </si>
  <si>
    <t>UBS JOSÉ MALTA CARDOSO –  2026</t>
  </si>
  <si>
    <t>Atividades Individuais - Educador Físico</t>
  </si>
  <si>
    <t xml:space="preserve">Consulta Enfermagem do Enfermeiro </t>
  </si>
  <si>
    <t>ESB I - TI Protese (Monitoramento M29 e M30)</t>
  </si>
  <si>
    <t>ESB II - TI Protese (Monitoramento M29 e M30)</t>
  </si>
  <si>
    <t>Atividades Coletivas - Educador Físico</t>
  </si>
  <si>
    <t>UBS REAL PARQUE – 2026</t>
  </si>
  <si>
    <t>Consulta Médica do Médico PMMB  ESF</t>
  </si>
  <si>
    <t>Consulta/At. Domiciliar do Médico PMMB ESF</t>
  </si>
  <si>
    <t>CD - Consultas/atendimentos</t>
  </si>
  <si>
    <t>CD - TI clínico/restaurador</t>
  </si>
  <si>
    <t>CD - TI Protese (Monitoramento M29 e M30)</t>
  </si>
  <si>
    <t>--</t>
  </si>
  <si>
    <t>UBS SÃO REMO – 2026</t>
  </si>
  <si>
    <t>UBS JARDIM BOA VISTA – 2026</t>
  </si>
  <si>
    <t>ESB I - TI Protese (Monitoramento M29)</t>
  </si>
  <si>
    <t>ESB I - TI Protese RT (Monitoramento M29)</t>
  </si>
  <si>
    <t>ESB II - Consultas/atendimentos</t>
  </si>
  <si>
    <t>ESB II - TI clínico/restaurador</t>
  </si>
  <si>
    <t>ESB II - TI Protese (Monitoramento M29)</t>
  </si>
  <si>
    <t>UBS JARDIM COLOMBO - 2026</t>
  </si>
  <si>
    <t>UBS JARDIM D´ ABRIL  – 2026</t>
  </si>
  <si>
    <t xml:space="preserve">ESB I - Consultas/atendimentos </t>
  </si>
  <si>
    <t xml:space="preserve">ESB I - TI clínico/restaurador </t>
  </si>
  <si>
    <t>AMA/ UBS JARDIM SÃO JORGE  – 2026</t>
  </si>
  <si>
    <t>ESB I - TI Protese (monitoramento M29)</t>
  </si>
  <si>
    <t>ESB II - TI Protese (monitoramento M29)</t>
  </si>
  <si>
    <t>Visita Domiciliar do Aux Enf ESF/Téc Enf ESF</t>
  </si>
  <si>
    <t>AMA/ UBS JARDIM PAULO VI –  2026</t>
  </si>
  <si>
    <t>Consulta/At Domiciliar do Médico PMMB</t>
  </si>
  <si>
    <t>UBS VILA DALVA – 2026</t>
  </si>
  <si>
    <t xml:space="preserve">ESB I - TI Protese (Monitoramento M29 e M30)  </t>
  </si>
  <si>
    <t>Visita Domiciliar do  Aux ESF e Téc Enf ESF</t>
  </si>
  <si>
    <t>PAI (PROGRAMA DE ACOMPANHANTO DE IDOSOS) VILA BUTANTA – 2026</t>
  </si>
  <si>
    <t>Enfermeiro - 40hrs</t>
  </si>
  <si>
    <t>Assistente Social (Coord. equipe) - 40hrs</t>
  </si>
  <si>
    <t>Acompanhante de Idosos - 40hrs</t>
  </si>
  <si>
    <t>Médico Geriatra ou Clínico - 20hrs</t>
  </si>
  <si>
    <t>TOTAL DE IDOSOS EM ACOMPANHAMENTO</t>
  </si>
  <si>
    <t>PAI (PROGRAMA DE ACOMPANHANTO DE IDOSOS) VILA SONIA – 2026</t>
  </si>
  <si>
    <t>PAI (PROGRAMA DE ACOMPANHANTO DE IDOSOS) VILA BORGES – 2026</t>
  </si>
  <si>
    <t>PAI (PROGRAMA DE ACOMPANHANTE DE IDOSOS) VILA MALTA CARDOSO – 2026</t>
  </si>
  <si>
    <t>PAI (PROGRAMA DE ACOMPANHANTE DE IDOSOS) VILA SÃO JORGE – 2026</t>
  </si>
  <si>
    <t>CONSULTÓRIO NA RUA  – 2026</t>
  </si>
  <si>
    <t>Consulta Médica</t>
  </si>
  <si>
    <t>Consulta do Enfermeiro</t>
  </si>
  <si>
    <t>Nº de pessoas em situação de rua cadastrados</t>
  </si>
  <si>
    <t>Nº de pessoas em situação de rua atendidas</t>
  </si>
  <si>
    <t>URSI BUTANTA – 2026</t>
  </si>
  <si>
    <t xml:space="preserve">Nº CONSULTA/ATENDIMENTO DOMICILIAR ASSISTENTE SOCIAL </t>
  </si>
  <si>
    <t xml:space="preserve">Nº CONSULTA/ATENDIMENTO DOMICILIAR FARMACÊUTICO </t>
  </si>
  <si>
    <t>Nº CONSULTA/ATENDIMENTO DOMICILIAR FISIOTERAPEUTA</t>
  </si>
  <si>
    <t xml:space="preserve">Nº CONSULTA/ATENDIMENTO DOMICILIAR NUTRICIONISTA </t>
  </si>
  <si>
    <t xml:space="preserve">Nº CONSULTA/ATENDIMENTO DOMICILIAR PSICÓLOGO </t>
  </si>
  <si>
    <t xml:space="preserve">Nº CONSULTA/ATENDIMENTO DOMICILIAR EDUCADOR FÍSICO </t>
  </si>
  <si>
    <t xml:space="preserve">Nº CONSULTA/ATENDIMENTO DOMICILIAR TERAPEUTA OCUPACIONAL </t>
  </si>
  <si>
    <t xml:space="preserve">Nº CONSULTA/ATENDIMENTO DOMICILIAR FONOAUDIÓLOGO </t>
  </si>
  <si>
    <t xml:space="preserve">NºCONSULTA E CONSULTA/ATENDIMENTO DOMICILIAR ENFERMEIRO </t>
  </si>
  <si>
    <t>NºCONSULTA E CONSULTA/ATENDIMENTO DOMICILIAR GERIATRA</t>
  </si>
  <si>
    <t>PICS - ATIVIDADES COLETIVAS E PROCEDIMENTOS INDIVIDUAIS</t>
  </si>
  <si>
    <t>UPA III RIO PEQUENO - UNIDADE DE PRONTO ATENDIMENTO 2026</t>
  </si>
  <si>
    <t>Atendimento de Urgência Cirurgia Geral</t>
  </si>
  <si>
    <t xml:space="preserve">Livre demanda </t>
  </si>
  <si>
    <t>Atendimento de Urgência Clinica Geral</t>
  </si>
  <si>
    <t>Atendimento de Urgência Ortopedia</t>
  </si>
  <si>
    <t>Atendimento de Urgência Pediatria</t>
  </si>
  <si>
    <t>CAPS III ALCOOL E DROGAS BUTANTA – 2026</t>
  </si>
  <si>
    <t>Nº MATRICIAMENTO DE EQUIPES DA ATENÇÃO BÁSICA</t>
  </si>
  <si>
    <t xml:space="preserve">Nº MATRICIAMENTO DE EQUIPES (RUE) </t>
  </si>
  <si>
    <t>Nº PACIENTE COM CADASTRO ATIVO CAPS (RAAS)</t>
  </si>
  <si>
    <t>Nº ATENDIMENTO DOMICILIAR PACIENTE E/OU FAMILIARES EM CAPS</t>
  </si>
  <si>
    <t>% ACOLHIMENTO NOTURNO DE PACIENTES EM CAPS - N/A PORTARIA 943/2025</t>
  </si>
  <si>
    <t>CAPS INFANTO JUVENIL II – 2026</t>
  </si>
  <si>
    <t xml:space="preserve">Nº MATRICIAMENTO DE EQUIPES DA ATENÇÃO BÁSICA </t>
  </si>
  <si>
    <t>CEO II BUTANTA – 2026</t>
  </si>
  <si>
    <t>Nº PROCEDIMENTO CIRURGIA ORAL</t>
  </si>
  <si>
    <t>Nº PROCEDIMENTO ENDODONTIA</t>
  </si>
  <si>
    <t>Nº PROCEDIMENTOS ORTODONTIA/ORTOPEDIA</t>
  </si>
  <si>
    <t>Nº PROCEDIMENTOS - PRÓTESE</t>
  </si>
  <si>
    <t>SERVIÇOS CIRÚRGICOS  DO HD - REDE HORA CERTA BUTANTÃ - 2026</t>
  </si>
  <si>
    <t>Pequenas Cirurgias (BPA) - (Bloco CIrúrgico)</t>
  </si>
  <si>
    <t>Cirurgias de Pequeno Porte (Bloco Cirúrgico)</t>
  </si>
  <si>
    <t>Cirurgias de Médio Porte (Bloco Cirúrgico)</t>
  </si>
  <si>
    <t>Pequenas Cirurgias (BPA) - Dermatologista (Bloco Clínico)</t>
  </si>
  <si>
    <t xml:space="preserve">Consulta Mastologista </t>
  </si>
  <si>
    <t>Consulta Infectologista (Bloco Clínico)</t>
  </si>
  <si>
    <t>Consulta Tocoginecologia (Bloco Clínico)</t>
  </si>
  <si>
    <t>Consulta Otorrino - (Bloco Clínico)</t>
  </si>
  <si>
    <t>Consulta Pré Natal de Alto Risco (Bloco Clínico)</t>
  </si>
  <si>
    <t>SERVIÇOS DE APOIO DIAGNÓSTICO E TERAPÊUTICO - HD HORA CERTA BUTANTÃ - 2026</t>
  </si>
  <si>
    <t>Avaliação Urodinâmica Completa</t>
  </si>
  <si>
    <t>Avaliação Audiológica Completa</t>
  </si>
  <si>
    <t>Endoscopia Digestiva Alta</t>
  </si>
  <si>
    <t>Colonoscopia</t>
  </si>
  <si>
    <t>Ecocardiograma</t>
  </si>
  <si>
    <t>Eletrocardiograma</t>
  </si>
  <si>
    <t>Holter</t>
  </si>
  <si>
    <t>MAPA</t>
  </si>
  <si>
    <t>Prova de Função Pulmonar</t>
  </si>
  <si>
    <t>Teste Ergométrico</t>
  </si>
  <si>
    <t>US Doppler  (US carótidas, tireóide e US TV com preparo intestinal</t>
  </si>
  <si>
    <t>Colposcopia</t>
  </si>
  <si>
    <t>US Obstétrico Morfológico</t>
  </si>
  <si>
    <t>US Mamária Bilateral</t>
  </si>
  <si>
    <t>US Geral + US Obstétrico</t>
  </si>
  <si>
    <t>US Doppler de Fluxo Obstétrico</t>
  </si>
  <si>
    <t>Nasofibroscopia</t>
  </si>
  <si>
    <t>US Doppler Aterial e Venoso MMSS e MMII</t>
  </si>
  <si>
    <t>Histeroscopia Diagnóstica</t>
  </si>
  <si>
    <t>CS ECOLA BUTANTA - 2026</t>
  </si>
  <si>
    <t xml:space="preserve">Consulta/At Domiciliar do Enfermeiro </t>
  </si>
  <si>
    <t>REDE ASSISTENCIAL DA SUPERVISÃO TECNICA DA SAÚDE BUTANTÃ</t>
  </si>
  <si>
    <t>OSS / SPDM - ASSOCIAÇÃO PAULISTA PARA O DESENVOLVIMENTO DA MEDICINA</t>
  </si>
  <si>
    <t>Meta / 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</si>
  <si>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</si>
  <si>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</si>
  <si>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</si>
  <si>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</si>
  <si>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</si>
  <si>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</si>
  <si>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</si>
  <si>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</si>
  <si>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</si>
  <si>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</si>
  <si>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</si>
  <si>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</si>
  <si>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</t>
  </si>
  <si>
    <t xml:space="preserve">Realizado </t>
  </si>
  <si>
    <t xml:space="preserve">                                            </t>
  </si>
  <si>
    <t>UBS JD COLOMBO - 2026</t>
  </si>
  <si>
    <t xml:space="preserve"> UBS VILA DALVA - 2026</t>
  </si>
  <si>
    <t>UBS JARDIM BOA VISTA - 2026</t>
  </si>
  <si>
    <t>UBS JARDIM D´ ABRIL  - 2026</t>
  </si>
  <si>
    <t>UBS JOSE MALTA CARDOSO  –  2026</t>
  </si>
  <si>
    <t>UBS REAL PARQUE  - 2026</t>
  </si>
  <si>
    <t>UBS SÃO REMO - 2026</t>
  </si>
  <si>
    <t>AMA/ UBS VILA SONIA – 2026</t>
  </si>
  <si>
    <t>AMA/ UBS PAULO VI –  2026</t>
  </si>
  <si>
    <t>AMA/ UBS SÃO JORGE  - 2026</t>
  </si>
  <si>
    <t>PSM BANDEIRANTES - DR CAETANO VIRGILIO NETTO - 2026/ UPA III RIO PEQUENO</t>
  </si>
  <si>
    <t>Serviço descontinuado temporariamente devido reforma</t>
  </si>
  <si>
    <t>Livre demanda</t>
  </si>
  <si>
    <t>UBS BUTANTA - 2026</t>
  </si>
  <si>
    <t>UBS VILA BORGES - 2026</t>
  </si>
  <si>
    <t>UBS CAXINGUI - 2026</t>
  </si>
  <si>
    <t>CEO II BUTANTÃ E COLOMBO - 2026</t>
  </si>
  <si>
    <t>URSI BUTANTÃ - 2026</t>
  </si>
  <si>
    <t>CAPS III ALCOOL E DROGAS BUTANTA - 2026</t>
  </si>
  <si>
    <t>PAI/UBS BUTANTA - 2026</t>
  </si>
  <si>
    <t>PAI/UBS VILA SONIA - 2026</t>
  </si>
  <si>
    <t>PAI/UBS VILA BORGES - 2026</t>
  </si>
  <si>
    <t>PAI/UBS MALTA CARDOSO - 2026</t>
  </si>
  <si>
    <t>PAI/UBS SÃO JORGE - 2026</t>
  </si>
  <si>
    <t>SERVIÇOS CIRÚRGICOS  DO HD - REDE HORA CERTA - 2026</t>
  </si>
  <si>
    <t>SERVIÇOS DE APOIO DIAGNÓSTICO E TERAPÊUTICO - HD HORA CERTA - 2026</t>
  </si>
  <si>
    <t>CAPS INFANTOJUVENIL II BUTANTÃ - 2026</t>
  </si>
  <si>
    <t>EMAD UBS VILA SONIA –  2026</t>
  </si>
  <si>
    <t>retirado do TA</t>
  </si>
  <si>
    <t>CONSULTÓRIO NA RUA –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</si>
</sst>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0,000"/>
    <numFmt numFmtId="166" formatCode="000"/>
  </numFmts>
  <fonts count="3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i/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3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rgb="FFFFFF9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8" tint="0.59999389629810485"/>
        <bgColor indexed="51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249977111117893"/>
        <bgColor indexed="64"/>
      </patternFill>
    </fill>
  </fills>
  <borders count="10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/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58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58"/>
      </right>
      <top/>
      <bottom style="thin">
        <color indexed="58"/>
      </bottom>
      <diagonal/>
    </border>
    <border>
      <left style="medium">
        <color indexed="64"/>
      </left>
      <right style="thin">
        <color indexed="5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double">
        <color indexed="64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8"/>
      </left>
      <right style="medium">
        <color indexed="64"/>
      </right>
      <top/>
      <bottom style="thin">
        <color indexed="5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5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5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5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58"/>
      </left>
      <right style="medium">
        <color indexed="64"/>
      </right>
      <top/>
      <bottom style="medium">
        <color indexed="64"/>
      </bottom>
      <diagonal/>
    </border>
    <border>
      <left style="thin">
        <color indexed="58"/>
      </left>
      <right/>
      <top style="double">
        <color auto="1"/>
      </top>
      <bottom/>
      <diagonal/>
    </border>
    <border>
      <left style="thin">
        <color indexed="58"/>
      </left>
      <right/>
      <top/>
      <bottom/>
      <diagonal/>
    </border>
    <border>
      <left/>
      <right style="thin">
        <color indexed="58"/>
      </right>
      <top/>
      <bottom/>
      <diagonal/>
    </border>
    <border>
      <left style="thin">
        <color indexed="58"/>
      </left>
      <right/>
      <top/>
      <bottom style="medium">
        <color indexed="64"/>
      </bottom>
      <diagonal/>
    </border>
    <border>
      <left/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58"/>
      </left>
      <right style="medium">
        <color indexed="64"/>
      </right>
      <top style="thin">
        <color rgb="FF000000"/>
      </top>
      <bottom/>
      <diagonal/>
    </border>
    <border>
      <left style="thin">
        <color indexed="58"/>
      </left>
      <right style="medium">
        <color indexed="64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64"/>
      </right>
      <top style="double">
        <color indexed="64"/>
      </top>
      <bottom/>
      <diagonal/>
    </border>
    <border>
      <left style="thin">
        <color indexed="58"/>
      </left>
      <right style="thin">
        <color indexed="64"/>
      </right>
      <top/>
      <bottom/>
      <diagonal/>
    </border>
    <border>
      <left style="thin">
        <color indexed="5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5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medium">
        <color indexed="64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 style="medium">
        <color indexed="64"/>
      </right>
      <top style="thin">
        <color indexed="58"/>
      </top>
      <bottom style="thin">
        <color indexed="58"/>
      </bottom>
      <diagonal/>
    </border>
    <border>
      <left style="medium">
        <color indexed="64"/>
      </left>
      <right style="thin">
        <color indexed="58"/>
      </right>
      <top style="thin">
        <color indexed="58"/>
      </top>
      <bottom/>
      <diagonal/>
    </border>
    <border>
      <left style="thin">
        <color indexed="58"/>
      </left>
      <right style="thin">
        <color indexed="58"/>
      </right>
      <top style="thin">
        <color indexed="58"/>
      </top>
      <bottom/>
      <diagonal/>
    </border>
    <border>
      <left style="thin">
        <color indexed="58"/>
      </left>
      <right style="medium">
        <color indexed="64"/>
      </right>
      <top style="thin">
        <color indexed="5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5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58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medium">
        <color indexed="64"/>
      </left>
      <right style="thin">
        <color indexed="58"/>
      </right>
      <top style="thin">
        <color indexed="5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58"/>
      </left>
      <right/>
      <top style="thin">
        <color indexed="58"/>
      </top>
      <bottom style="thin">
        <color indexed="58"/>
      </bottom>
      <diagonal/>
    </border>
    <border>
      <left/>
      <right/>
      <top style="thin">
        <color indexed="58"/>
      </top>
      <bottom style="thin">
        <color indexed="58"/>
      </bottom>
      <diagonal/>
    </border>
    <border>
      <left/>
      <right style="thin">
        <color indexed="58"/>
      </right>
      <top style="thin">
        <color indexed="58"/>
      </top>
      <bottom style="thin">
        <color indexed="58"/>
      </bottom>
      <diagonal/>
    </border>
  </borders>
  <cellStyleXfs count="31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60">
    <xf numFmtId="0" fontId="0" fillId="0" borderId="0" xfId="0"/>
    <xf numFmtId="0" fontId="0" fillId="0" borderId="0" xfId="0" applyAlignment="1">
      <alignment horizontal="center" vertical="center"/>
    </xf>
    <xf numFmtId="0" fontId="9" fillId="0" borderId="0" xfId="0" applyFont="1"/>
    <xf numFmtId="0" fontId="7" fillId="0" borderId="0" xfId="0" applyFont="1"/>
    <xf numFmtId="0" fontId="6" fillId="0" borderId="0" xfId="0" applyFont="1"/>
    <xf numFmtId="0" fontId="9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0" xfId="0" applyFont="1"/>
    <xf numFmtId="0" fontId="12" fillId="0" borderId="0" xfId="0" applyFont="1" applyAlignment="1">
      <alignment horizontal="center" vertical="center"/>
    </xf>
    <xf numFmtId="1" fontId="10" fillId="0" borderId="0" xfId="0" applyNumberFormat="1" applyFont="1"/>
    <xf numFmtId="1" fontId="0" fillId="0" borderId="0" xfId="0" applyNumberFormat="1"/>
    <xf numFmtId="1" fontId="6" fillId="0" borderId="0" xfId="0" applyNumberFormat="1" applyFont="1"/>
    <xf numFmtId="1" fontId="7" fillId="0" borderId="0" xfId="0" applyNumberFormat="1" applyFont="1"/>
    <xf numFmtId="0" fontId="5" fillId="0" borderId="0" xfId="0" applyFont="1"/>
    <xf numFmtId="0" fontId="1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1" fontId="16" fillId="0" borderId="0" xfId="0" applyNumberFormat="1" applyFont="1"/>
    <xf numFmtId="0" fontId="16" fillId="0" borderId="0" xfId="0" applyFont="1"/>
    <xf numFmtId="3" fontId="17" fillId="0" borderId="14" xfId="1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wrapText="1"/>
    </xf>
    <xf numFmtId="0" fontId="14" fillId="0" borderId="0" xfId="0" applyFont="1"/>
    <xf numFmtId="0" fontId="22" fillId="0" borderId="0" xfId="0" applyFont="1" applyAlignment="1">
      <alignment wrapText="1"/>
    </xf>
    <xf numFmtId="3" fontId="15" fillId="0" borderId="14" xfId="1" applyNumberFormat="1" applyFont="1" applyBorder="1" applyAlignment="1">
      <alignment horizontal="center" vertical="center" wrapText="1"/>
    </xf>
    <xf numFmtId="0" fontId="22" fillId="0" borderId="0" xfId="0" applyFont="1"/>
    <xf numFmtId="1" fontId="26" fillId="0" borderId="0" xfId="0" applyNumberFormat="1" applyFont="1"/>
    <xf numFmtId="0" fontId="26" fillId="0" borderId="0" xfId="0" applyFont="1"/>
    <xf numFmtId="0" fontId="27" fillId="0" borderId="0" xfId="0" applyFont="1"/>
    <xf numFmtId="0" fontId="0" fillId="0" borderId="0" xfId="0" applyAlignment="1">
      <alignment horizontal="center"/>
    </xf>
    <xf numFmtId="0" fontId="28" fillId="3" borderId="0" xfId="0" applyFont="1" applyFill="1"/>
    <xf numFmtId="164" fontId="0" fillId="0" borderId="0" xfId="0" applyNumberFormat="1"/>
    <xf numFmtId="1" fontId="14" fillId="0" borderId="0" xfId="0" applyNumberFormat="1" applyFont="1"/>
    <xf numFmtId="0" fontId="30" fillId="0" borderId="0" xfId="0" applyFont="1"/>
    <xf numFmtId="1" fontId="23" fillId="0" borderId="14" xfId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14" xfId="1" applyFont="1" applyBorder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3" fontId="23" fillId="0" borderId="0" xfId="1" applyNumberFormat="1" applyFont="1" applyAlignment="1">
      <alignment horizontal="center" vertical="center" wrapText="1"/>
    </xf>
    <xf numFmtId="164" fontId="25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wrapText="1"/>
    </xf>
    <xf numFmtId="1" fontId="5" fillId="0" borderId="0" xfId="0" applyNumberFormat="1" applyFont="1"/>
    <xf numFmtId="0" fontId="17" fillId="0" borderId="41" xfId="1" applyFont="1" applyBorder="1" applyAlignment="1">
      <alignment vertical="center" wrapText="1"/>
    </xf>
    <xf numFmtId="3" fontId="15" fillId="0" borderId="41" xfId="1" applyNumberFormat="1" applyFont="1" applyBorder="1" applyAlignment="1">
      <alignment horizontal="center" vertical="center" wrapText="1"/>
    </xf>
    <xf numFmtId="3" fontId="17" fillId="3" borderId="41" xfId="1" applyNumberFormat="1" applyFont="1" applyFill="1" applyBorder="1" applyAlignment="1" applyProtection="1">
      <alignment horizontal="center" vertical="center" wrapText="1"/>
      <protection locked="0"/>
    </xf>
    <xf numFmtId="3" fontId="17" fillId="0" borderId="41" xfId="1" applyNumberFormat="1" applyFont="1" applyBorder="1" applyAlignment="1" applyProtection="1">
      <alignment horizontal="center" vertical="center" wrapText="1"/>
      <protection locked="0"/>
    </xf>
    <xf numFmtId="1" fontId="23" fillId="0" borderId="41" xfId="1" applyNumberFormat="1" applyFont="1" applyBorder="1" applyAlignment="1">
      <alignment horizontal="center" vertical="center" wrapText="1"/>
    </xf>
    <xf numFmtId="0" fontId="15" fillId="0" borderId="41" xfId="1" applyFont="1" applyBorder="1" applyAlignment="1">
      <alignment horizontal="center" vertical="center"/>
    </xf>
    <xf numFmtId="1" fontId="15" fillId="0" borderId="41" xfId="1" applyNumberFormat="1" applyFont="1" applyBorder="1" applyAlignment="1">
      <alignment horizontal="center" vertical="center"/>
    </xf>
    <xf numFmtId="1" fontId="15" fillId="0" borderId="41" xfId="1" applyNumberFormat="1" applyFont="1" applyBorder="1" applyAlignment="1">
      <alignment horizontal="center" vertical="center" wrapText="1"/>
    </xf>
    <xf numFmtId="164" fontId="18" fillId="0" borderId="41" xfId="1" applyNumberFormat="1" applyFont="1" applyBorder="1" applyAlignment="1">
      <alignment horizontal="center" vertical="center" wrapText="1"/>
    </xf>
    <xf numFmtId="0" fontId="15" fillId="0" borderId="41" xfId="1" applyFont="1" applyBorder="1" applyAlignment="1">
      <alignment horizontal="center" vertical="center" wrapText="1"/>
    </xf>
    <xf numFmtId="164" fontId="19" fillId="0" borderId="41" xfId="1" applyNumberFormat="1" applyFont="1" applyBorder="1" applyAlignment="1">
      <alignment horizontal="center" vertical="center" wrapText="1"/>
    </xf>
    <xf numFmtId="164" fontId="24" fillId="0" borderId="41" xfId="1" applyNumberFormat="1" applyFont="1" applyBorder="1" applyAlignment="1">
      <alignment horizontal="center" vertical="center" wrapText="1"/>
    </xf>
    <xf numFmtId="0" fontId="23" fillId="0" borderId="41" xfId="1" applyFont="1" applyBorder="1" applyAlignment="1">
      <alignment horizontal="center" vertical="center" wrapText="1"/>
    </xf>
    <xf numFmtId="3" fontId="23" fillId="0" borderId="41" xfId="1" applyNumberFormat="1" applyFont="1" applyBorder="1" applyAlignment="1">
      <alignment horizontal="center" vertical="center" wrapText="1"/>
    </xf>
    <xf numFmtId="164" fontId="25" fillId="0" borderId="41" xfId="1" applyNumberFormat="1" applyFont="1" applyBorder="1" applyAlignment="1">
      <alignment horizontal="center" vertical="center" wrapText="1"/>
    </xf>
    <xf numFmtId="164" fontId="23" fillId="0" borderId="41" xfId="1" applyNumberFormat="1" applyFont="1" applyBorder="1" applyAlignment="1">
      <alignment horizontal="center" vertical="center" wrapText="1"/>
    </xf>
    <xf numFmtId="0" fontId="23" fillId="0" borderId="14" xfId="1" applyFont="1" applyBorder="1" applyAlignment="1">
      <alignment horizontal="center" vertical="center" wrapText="1"/>
    </xf>
    <xf numFmtId="3" fontId="23" fillId="0" borderId="14" xfId="1" applyNumberFormat="1" applyFont="1" applyBorder="1" applyAlignment="1">
      <alignment horizontal="center" vertical="center" wrapText="1"/>
    </xf>
    <xf numFmtId="164" fontId="25" fillId="0" borderId="14" xfId="1" applyNumberFormat="1" applyFont="1" applyBorder="1" applyAlignment="1">
      <alignment horizontal="center" vertical="center" wrapText="1"/>
    </xf>
    <xf numFmtId="0" fontId="17" fillId="0" borderId="41" xfId="1" applyFont="1" applyBorder="1" applyAlignment="1">
      <alignment horizontal="left" vertical="center" wrapText="1"/>
    </xf>
    <xf numFmtId="0" fontId="15" fillId="0" borderId="41" xfId="1" applyFont="1" applyBorder="1" applyAlignment="1">
      <alignment vertical="center" wrapText="1"/>
    </xf>
    <xf numFmtId="164" fontId="19" fillId="0" borderId="14" xfId="1" applyNumberFormat="1" applyFont="1" applyBorder="1" applyAlignment="1">
      <alignment horizontal="center" vertical="center" wrapText="1"/>
    </xf>
    <xf numFmtId="0" fontId="15" fillId="0" borderId="41" xfId="1" applyFont="1" applyBorder="1" applyAlignment="1">
      <alignment wrapText="1"/>
    </xf>
    <xf numFmtId="3" fontId="15" fillId="0" borderId="41" xfId="1" applyNumberFormat="1" applyFont="1" applyBorder="1" applyAlignment="1">
      <alignment horizontal="center" wrapText="1"/>
    </xf>
    <xf numFmtId="3" fontId="32" fillId="3" borderId="41" xfId="1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ill="1"/>
    <xf numFmtId="1" fontId="23" fillId="3" borderId="41" xfId="1" applyNumberFormat="1" applyFont="1" applyFill="1" applyBorder="1" applyAlignment="1">
      <alignment horizontal="center" vertical="center" wrapText="1"/>
    </xf>
    <xf numFmtId="164" fontId="24" fillId="3" borderId="41" xfId="1" applyNumberFormat="1" applyFont="1" applyFill="1" applyBorder="1" applyAlignment="1">
      <alignment horizontal="center" vertical="center" wrapText="1"/>
    </xf>
    <xf numFmtId="0" fontId="23" fillId="4" borderId="7" xfId="1" applyFont="1" applyFill="1" applyBorder="1" applyAlignment="1">
      <alignment vertical="center"/>
    </xf>
    <xf numFmtId="0" fontId="23" fillId="4" borderId="0" xfId="1" applyFont="1" applyFill="1" applyAlignment="1">
      <alignment vertical="center"/>
    </xf>
    <xf numFmtId="9" fontId="23" fillId="4" borderId="0" xfId="24" applyFont="1" applyFill="1" applyBorder="1" applyAlignment="1" applyProtection="1">
      <alignment vertical="center"/>
    </xf>
    <xf numFmtId="0" fontId="23" fillId="4" borderId="10" xfId="1" applyFont="1" applyFill="1" applyBorder="1" applyAlignment="1">
      <alignment vertical="center"/>
    </xf>
    <xf numFmtId="0" fontId="23" fillId="8" borderId="7" xfId="1" applyFont="1" applyFill="1" applyBorder="1" applyAlignment="1">
      <alignment vertical="center"/>
    </xf>
    <xf numFmtId="9" fontId="26" fillId="0" borderId="0" xfId="24" applyFont="1" applyAlignment="1" applyProtection="1">
      <alignment wrapText="1"/>
    </xf>
    <xf numFmtId="0" fontId="23" fillId="2" borderId="31" xfId="1" applyFont="1" applyFill="1" applyBorder="1" applyAlignment="1">
      <alignment horizontal="center" vertical="center"/>
    </xf>
    <xf numFmtId="0" fontId="23" fillId="6" borderId="18" xfId="1" applyFont="1" applyFill="1" applyBorder="1" applyAlignment="1">
      <alignment horizontal="center" vertical="center" wrapText="1"/>
    </xf>
    <xf numFmtId="0" fontId="23" fillId="2" borderId="18" xfId="1" applyFont="1" applyFill="1" applyBorder="1" applyAlignment="1">
      <alignment horizontal="center" vertical="center" wrapText="1"/>
    </xf>
    <xf numFmtId="9" fontId="23" fillId="2" borderId="23" xfId="24" applyFont="1" applyFill="1" applyBorder="1" applyAlignment="1" applyProtection="1">
      <alignment horizontal="center" vertical="center" wrapText="1"/>
    </xf>
    <xf numFmtId="0" fontId="34" fillId="0" borderId="45" xfId="1" applyFont="1" applyBorder="1" applyAlignment="1">
      <alignment vertical="center" wrapText="1"/>
    </xf>
    <xf numFmtId="3" fontId="23" fillId="10" borderId="41" xfId="1" applyNumberFormat="1" applyFont="1" applyFill="1" applyBorder="1" applyAlignment="1">
      <alignment horizontal="center" vertical="center" wrapText="1"/>
    </xf>
    <xf numFmtId="3" fontId="14" fillId="0" borderId="41" xfId="1" applyNumberFormat="1" applyFont="1" applyBorder="1" applyAlignment="1">
      <alignment horizontal="center" vertical="center" wrapText="1"/>
    </xf>
    <xf numFmtId="3" fontId="34" fillId="0" borderId="41" xfId="1" applyNumberFormat="1" applyFont="1" applyBorder="1" applyAlignment="1">
      <alignment horizontal="center" vertical="center" wrapText="1"/>
    </xf>
    <xf numFmtId="9" fontId="23" fillId="0" borderId="32" xfId="24" applyFont="1" applyBorder="1" applyAlignment="1">
      <alignment horizontal="center" vertical="center" wrapText="1"/>
    </xf>
    <xf numFmtId="9" fontId="23" fillId="0" borderId="46" xfId="24" applyFont="1" applyBorder="1" applyAlignment="1">
      <alignment horizontal="center" vertical="center" wrapText="1"/>
    </xf>
    <xf numFmtId="3" fontId="23" fillId="10" borderId="14" xfId="1" applyNumberFormat="1" applyFont="1" applyFill="1" applyBorder="1" applyAlignment="1">
      <alignment horizontal="center" vertical="center" wrapText="1"/>
    </xf>
    <xf numFmtId="3" fontId="14" fillId="0" borderId="14" xfId="1" applyNumberFormat="1" applyFont="1" applyBorder="1" applyAlignment="1">
      <alignment horizontal="center" vertical="center" wrapText="1"/>
    </xf>
    <xf numFmtId="3" fontId="34" fillId="0" borderId="14" xfId="1" applyNumberFormat="1" applyFont="1" applyBorder="1" applyAlignment="1">
      <alignment horizontal="center" vertical="center" wrapText="1"/>
    </xf>
    <xf numFmtId="3" fontId="23" fillId="10" borderId="16" xfId="1" applyNumberFormat="1" applyFont="1" applyFill="1" applyBorder="1" applyAlignment="1">
      <alignment horizontal="center" vertical="center" wrapText="1"/>
    </xf>
    <xf numFmtId="3" fontId="14" fillId="0" borderId="16" xfId="1" applyNumberFormat="1" applyFont="1" applyBorder="1" applyAlignment="1">
      <alignment horizontal="center" vertical="center" wrapText="1"/>
    </xf>
    <xf numFmtId="3" fontId="34" fillId="0" borderId="16" xfId="1" applyNumberFormat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3" fontId="23" fillId="10" borderId="48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9" fontId="26" fillId="0" borderId="0" xfId="24" applyFont="1" applyAlignment="1" applyProtection="1">
      <alignment vertical="center" wrapText="1"/>
    </xf>
    <xf numFmtId="0" fontId="23" fillId="2" borderId="21" xfId="1" applyFont="1" applyFill="1" applyBorder="1" applyAlignment="1">
      <alignment horizontal="center" vertical="center"/>
    </xf>
    <xf numFmtId="0" fontId="23" fillId="6" borderId="22" xfId="1" applyFont="1" applyFill="1" applyBorder="1" applyAlignment="1">
      <alignment horizontal="center" vertical="center" wrapText="1"/>
    </xf>
    <xf numFmtId="3" fontId="23" fillId="6" borderId="14" xfId="1" applyNumberFormat="1" applyFont="1" applyFill="1" applyBorder="1" applyAlignment="1">
      <alignment horizontal="center" vertical="center" wrapText="1"/>
    </xf>
    <xf numFmtId="9" fontId="23" fillId="0" borderId="30" xfId="24" applyFont="1" applyBorder="1" applyAlignment="1" applyProtection="1">
      <alignment horizontal="center" vertical="center" wrapText="1"/>
    </xf>
    <xf numFmtId="3" fontId="23" fillId="6" borderId="41" xfId="1" applyNumberFormat="1" applyFont="1" applyFill="1" applyBorder="1" applyAlignment="1">
      <alignment horizontal="center" vertical="center" wrapText="1"/>
    </xf>
    <xf numFmtId="9" fontId="23" fillId="0" borderId="46" xfId="24" applyFont="1" applyBorder="1" applyAlignment="1" applyProtection="1">
      <alignment horizontal="center" vertical="center" wrapText="1"/>
    </xf>
    <xf numFmtId="0" fontId="34" fillId="0" borderId="45" xfId="1" applyFont="1" applyBorder="1" applyAlignment="1">
      <alignment vertical="center"/>
    </xf>
    <xf numFmtId="3" fontId="14" fillId="7" borderId="41" xfId="1" applyNumberFormat="1" applyFont="1" applyFill="1" applyBorder="1" applyAlignment="1">
      <alignment horizontal="center" vertical="center" wrapText="1"/>
    </xf>
    <xf numFmtId="3" fontId="34" fillId="7" borderId="41" xfId="1" applyNumberFormat="1" applyFont="1" applyFill="1" applyBorder="1" applyAlignment="1">
      <alignment horizontal="center" vertical="center" wrapText="1"/>
    </xf>
    <xf numFmtId="3" fontId="23" fillId="7" borderId="41" xfId="1" applyNumberFormat="1" applyFont="1" applyFill="1" applyBorder="1" applyAlignment="1">
      <alignment horizontal="center" vertical="center" wrapText="1"/>
    </xf>
    <xf numFmtId="0" fontId="23" fillId="0" borderId="40" xfId="1" applyFont="1" applyBorder="1"/>
    <xf numFmtId="3" fontId="23" fillId="6" borderId="6" xfId="1" applyNumberFormat="1" applyFont="1" applyFill="1" applyBorder="1" applyAlignment="1">
      <alignment horizontal="center" vertical="center" wrapText="1"/>
    </xf>
    <xf numFmtId="3" fontId="23" fillId="0" borderId="6" xfId="1" applyNumberFormat="1" applyFont="1" applyBorder="1" applyAlignment="1">
      <alignment horizontal="center" vertical="center" wrapText="1"/>
    </xf>
    <xf numFmtId="9" fontId="23" fillId="0" borderId="28" xfId="24" applyFont="1" applyBorder="1" applyAlignment="1" applyProtection="1">
      <alignment horizontal="center" vertical="center" wrapText="1"/>
    </xf>
    <xf numFmtId="0" fontId="28" fillId="3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9" fontId="26" fillId="0" borderId="0" xfId="24" applyFont="1" applyAlignment="1" applyProtection="1">
      <alignment vertical="center"/>
    </xf>
    <xf numFmtId="0" fontId="23" fillId="4" borderId="0" xfId="1" applyFont="1" applyFill="1" applyAlignment="1">
      <alignment vertical="center" wrapText="1"/>
    </xf>
    <xf numFmtId="9" fontId="23" fillId="4" borderId="0" xfId="24" applyFont="1" applyFill="1" applyBorder="1" applyAlignment="1" applyProtection="1">
      <alignment vertical="center" wrapText="1"/>
    </xf>
    <xf numFmtId="0" fontId="23" fillId="2" borderId="2" xfId="1" applyFont="1" applyFill="1" applyBorder="1" applyAlignment="1">
      <alignment horizontal="center" vertical="center"/>
    </xf>
    <xf numFmtId="0" fontId="23" fillId="5" borderId="3" xfId="1" applyFont="1" applyFill="1" applyBorder="1" applyAlignment="1">
      <alignment horizontal="center" vertical="center" wrapText="1"/>
    </xf>
    <xf numFmtId="3" fontId="23" fillId="5" borderId="41" xfId="1" applyNumberFormat="1" applyFont="1" applyFill="1" applyBorder="1" applyAlignment="1">
      <alignment horizontal="center" vertical="center" wrapText="1"/>
    </xf>
    <xf numFmtId="3" fontId="23" fillId="5" borderId="47" xfId="1" applyNumberFormat="1" applyFont="1" applyFill="1" applyBorder="1" applyAlignment="1">
      <alignment horizontal="center" vertical="center" wrapText="1"/>
    </xf>
    <xf numFmtId="3" fontId="14" fillId="0" borderId="47" xfId="1" applyNumberFormat="1" applyFont="1" applyBorder="1" applyAlignment="1">
      <alignment horizontal="center" vertical="center" wrapText="1"/>
    </xf>
    <xf numFmtId="3" fontId="34" fillId="0" borderId="47" xfId="1" applyNumberFormat="1" applyFont="1" applyBorder="1" applyAlignment="1">
      <alignment horizontal="center" vertical="center" wrapText="1"/>
    </xf>
    <xf numFmtId="3" fontId="23" fillId="0" borderId="47" xfId="1" applyNumberFormat="1" applyFont="1" applyBorder="1" applyAlignment="1">
      <alignment horizontal="center" vertical="center" wrapText="1"/>
    </xf>
    <xf numFmtId="9" fontId="23" fillId="0" borderId="26" xfId="24" applyFont="1" applyBorder="1" applyAlignment="1" applyProtection="1">
      <alignment horizontal="center" vertical="center" wrapText="1"/>
    </xf>
    <xf numFmtId="0" fontId="23" fillId="0" borderId="13" xfId="1" applyFont="1" applyBorder="1"/>
    <xf numFmtId="9" fontId="23" fillId="0" borderId="27" xfId="24" applyFont="1" applyBorder="1" applyAlignment="1" applyProtection="1">
      <alignment horizontal="center" vertical="center" wrapText="1"/>
    </xf>
    <xf numFmtId="0" fontId="23" fillId="2" borderId="2" xfId="1" applyFont="1" applyFill="1" applyBorder="1" applyAlignment="1">
      <alignment horizontal="center" vertical="center" wrapText="1"/>
    </xf>
    <xf numFmtId="0" fontId="34" fillId="0" borderId="11" xfId="1" applyFont="1" applyBorder="1" applyAlignment="1">
      <alignment vertical="center"/>
    </xf>
    <xf numFmtId="3" fontId="23" fillId="5" borderId="9" xfId="1" applyNumberFormat="1" applyFont="1" applyFill="1" applyBorder="1" applyAlignment="1">
      <alignment horizontal="center" vertical="center" wrapText="1"/>
    </xf>
    <xf numFmtId="3" fontId="14" fillId="0" borderId="9" xfId="1" applyNumberFormat="1" applyFont="1" applyBorder="1" applyAlignment="1">
      <alignment horizontal="center" vertical="center" wrapText="1"/>
    </xf>
    <xf numFmtId="3" fontId="34" fillId="0" borderId="9" xfId="1" applyNumberFormat="1" applyFont="1" applyBorder="1" applyAlignment="1">
      <alignment horizontal="center" vertical="center" wrapText="1"/>
    </xf>
    <xf numFmtId="3" fontId="23" fillId="0" borderId="9" xfId="1" applyNumberFormat="1" applyFont="1" applyBorder="1" applyAlignment="1">
      <alignment horizontal="center" vertical="center" wrapText="1"/>
    </xf>
    <xf numFmtId="9" fontId="23" fillId="0" borderId="25" xfId="24" applyFont="1" applyBorder="1" applyAlignment="1" applyProtection="1">
      <alignment horizontal="center" vertical="center" wrapText="1"/>
    </xf>
    <xf numFmtId="0" fontId="23" fillId="0" borderId="12" xfId="1" applyFont="1" applyBorder="1"/>
    <xf numFmtId="3" fontId="23" fillId="5" borderId="49" xfId="1" applyNumberFormat="1" applyFont="1" applyFill="1" applyBorder="1" applyAlignment="1">
      <alignment horizontal="center" vertical="center" wrapText="1"/>
    </xf>
    <xf numFmtId="3" fontId="23" fillId="0" borderId="49" xfId="1" applyNumberFormat="1" applyFont="1" applyBorder="1" applyAlignment="1">
      <alignment horizontal="center" vertical="center" wrapText="1"/>
    </xf>
    <xf numFmtId="9" fontId="23" fillId="0" borderId="51" xfId="24" applyFont="1" applyBorder="1" applyAlignment="1" applyProtection="1">
      <alignment horizontal="center" vertical="center" wrapText="1"/>
    </xf>
    <xf numFmtId="9" fontId="23" fillId="4" borderId="0" xfId="24" applyFont="1" applyFill="1" applyAlignment="1" applyProtection="1">
      <alignment vertical="center"/>
    </xf>
    <xf numFmtId="0" fontId="23" fillId="5" borderId="22" xfId="1" applyFont="1" applyFill="1" applyBorder="1" applyAlignment="1">
      <alignment horizontal="center" vertical="center" wrapText="1"/>
    </xf>
    <xf numFmtId="3" fontId="23" fillId="5" borderId="6" xfId="1" applyNumberFormat="1" applyFont="1" applyFill="1" applyBorder="1" applyAlignment="1">
      <alignment horizontal="center" vertical="center" wrapText="1"/>
    </xf>
    <xf numFmtId="3" fontId="23" fillId="6" borderId="47" xfId="1" applyNumberFormat="1" applyFont="1" applyFill="1" applyBorder="1" applyAlignment="1">
      <alignment horizontal="center" vertical="center" wrapText="1"/>
    </xf>
    <xf numFmtId="0" fontId="23" fillId="0" borderId="36" xfId="1" applyFont="1" applyBorder="1"/>
    <xf numFmtId="3" fontId="23" fillId="6" borderId="10" xfId="1" applyNumberFormat="1" applyFont="1" applyFill="1" applyBorder="1" applyAlignment="1">
      <alignment horizontal="center" vertical="center" wrapText="1"/>
    </xf>
    <xf numFmtId="3" fontId="23" fillId="0" borderId="1" xfId="1" applyNumberFormat="1" applyFont="1" applyBorder="1" applyAlignment="1">
      <alignment horizontal="center" vertical="center" wrapText="1"/>
    </xf>
    <xf numFmtId="3" fontId="23" fillId="0" borderId="37" xfId="1" applyNumberFormat="1" applyFont="1" applyBorder="1" applyAlignment="1">
      <alignment horizontal="center" vertical="center" wrapText="1"/>
    </xf>
    <xf numFmtId="9" fontId="23" fillId="0" borderId="20" xfId="24" applyFont="1" applyBorder="1" applyAlignment="1" applyProtection="1">
      <alignment horizontal="center" vertical="center" wrapText="1"/>
    </xf>
    <xf numFmtId="9" fontId="26" fillId="0" borderId="17" xfId="24" applyFont="1" applyBorder="1" applyAlignment="1" applyProtection="1">
      <alignment vertical="center" wrapText="1"/>
    </xf>
    <xf numFmtId="0" fontId="23" fillId="4" borderId="1" xfId="1" applyFont="1" applyFill="1" applyBorder="1" applyAlignment="1">
      <alignment vertical="center"/>
    </xf>
    <xf numFmtId="0" fontId="23" fillId="0" borderId="48" xfId="1" applyFont="1" applyBorder="1"/>
    <xf numFmtId="3" fontId="23" fillId="5" borderId="29" xfId="1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9" fontId="25" fillId="0" borderId="46" xfId="24" applyFont="1" applyBorder="1" applyAlignment="1">
      <alignment horizontal="center" vertical="center" wrapText="1"/>
    </xf>
    <xf numFmtId="3" fontId="34" fillId="0" borderId="42" xfId="1" applyNumberFormat="1" applyFont="1" applyBorder="1" applyAlignment="1">
      <alignment horizontal="center" vertical="center" wrapText="1"/>
    </xf>
    <xf numFmtId="3" fontId="34" fillId="0" borderId="15" xfId="1" applyNumberFormat="1" applyFont="1" applyBorder="1" applyAlignment="1">
      <alignment horizontal="center" vertical="center" wrapText="1"/>
    </xf>
    <xf numFmtId="0" fontId="34" fillId="0" borderId="41" xfId="1" applyFont="1" applyBorder="1" applyAlignment="1">
      <alignment vertical="center" wrapText="1"/>
    </xf>
    <xf numFmtId="1" fontId="23" fillId="0" borderId="47" xfId="1" applyNumberFormat="1" applyFont="1" applyBorder="1" applyAlignment="1">
      <alignment horizontal="center" vertical="center" wrapText="1"/>
    </xf>
    <xf numFmtId="9" fontId="25" fillId="0" borderId="26" xfId="24" applyFont="1" applyBorder="1" applyAlignment="1">
      <alignment horizontal="center" vertical="center" wrapText="1"/>
    </xf>
    <xf numFmtId="0" fontId="23" fillId="0" borderId="48" xfId="1" applyFont="1" applyBorder="1" applyAlignment="1">
      <alignment horizontal="center" vertical="center" wrapText="1"/>
    </xf>
    <xf numFmtId="9" fontId="25" fillId="0" borderId="27" xfId="24" applyFont="1" applyBorder="1" applyAlignment="1">
      <alignment horizontal="center" vertical="center" wrapText="1"/>
    </xf>
    <xf numFmtId="3" fontId="23" fillId="10" borderId="1" xfId="1" applyNumberFormat="1" applyFont="1" applyFill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9" fontId="26" fillId="0" borderId="0" xfId="24" applyFont="1" applyProtection="1"/>
    <xf numFmtId="0" fontId="23" fillId="0" borderId="13" xfId="1" applyFont="1" applyBorder="1" applyAlignment="1">
      <alignment horizontal="left" vertical="center"/>
    </xf>
    <xf numFmtId="3" fontId="23" fillId="10" borderId="29" xfId="1" applyNumberFormat="1" applyFont="1" applyFill="1" applyBorder="1" applyAlignment="1">
      <alignment horizontal="center" vertical="center" wrapText="1"/>
    </xf>
    <xf numFmtId="9" fontId="25" fillId="0" borderId="20" xfId="24" applyFont="1" applyBorder="1" applyAlignment="1">
      <alignment horizontal="center" vertical="center" wrapText="1"/>
    </xf>
    <xf numFmtId="0" fontId="23" fillId="0" borderId="40" xfId="1" applyFont="1" applyBorder="1" applyAlignment="1">
      <alignment horizontal="center" vertical="center"/>
    </xf>
    <xf numFmtId="3" fontId="23" fillId="7" borderId="6" xfId="1" applyNumberFormat="1" applyFont="1" applyFill="1" applyBorder="1" applyAlignment="1">
      <alignment horizontal="center" vertical="center" wrapText="1"/>
    </xf>
    <xf numFmtId="0" fontId="23" fillId="0" borderId="0" xfId="1" applyFont="1" applyAlignment="1">
      <alignment horizontal="center" vertical="center"/>
    </xf>
    <xf numFmtId="3" fontId="23" fillId="7" borderId="0" xfId="1" applyNumberFormat="1" applyFont="1" applyFill="1" applyAlignment="1">
      <alignment horizontal="center" vertical="center" wrapText="1"/>
    </xf>
    <xf numFmtId="9" fontId="23" fillId="0" borderId="0" xfId="24" applyFont="1" applyBorder="1" applyAlignment="1" applyProtection="1">
      <alignment horizontal="center" vertical="center" wrapText="1"/>
    </xf>
    <xf numFmtId="0" fontId="23" fillId="8" borderId="0" xfId="1" applyFont="1" applyFill="1" applyAlignment="1">
      <alignment vertical="center"/>
    </xf>
    <xf numFmtId="9" fontId="23" fillId="8" borderId="0" xfId="24" applyFont="1" applyFill="1" applyBorder="1" applyAlignment="1" applyProtection="1">
      <alignment vertical="center"/>
    </xf>
    <xf numFmtId="0" fontId="23" fillId="6" borderId="3" xfId="1" applyFont="1" applyFill="1" applyBorder="1" applyAlignment="1">
      <alignment horizontal="center" vertical="center" wrapText="1"/>
    </xf>
    <xf numFmtId="0" fontId="34" fillId="0" borderId="7" xfId="1" applyFont="1" applyBorder="1" applyAlignment="1">
      <alignment vertical="center" wrapText="1"/>
    </xf>
    <xf numFmtId="3" fontId="23" fillId="6" borderId="29" xfId="1" applyNumberFormat="1" applyFont="1" applyFill="1" applyBorder="1" applyAlignment="1">
      <alignment horizontal="center" vertical="center" wrapText="1"/>
    </xf>
    <xf numFmtId="0" fontId="23" fillId="0" borderId="4" xfId="1" applyFont="1" applyBorder="1"/>
    <xf numFmtId="0" fontId="23" fillId="0" borderId="10" xfId="1" applyFont="1" applyBorder="1"/>
    <xf numFmtId="3" fontId="34" fillId="3" borderId="41" xfId="1" applyNumberFormat="1" applyFont="1" applyFill="1" applyBorder="1" applyAlignment="1">
      <alignment horizontal="center" vertical="center" wrapText="1"/>
    </xf>
    <xf numFmtId="3" fontId="34" fillId="3" borderId="47" xfId="1" applyNumberFormat="1" applyFont="1" applyFill="1" applyBorder="1" applyAlignment="1">
      <alignment horizontal="center" vertical="center" wrapText="1"/>
    </xf>
    <xf numFmtId="3" fontId="23" fillId="3" borderId="29" xfId="1" applyNumberFormat="1" applyFont="1" applyFill="1" applyBorder="1" applyAlignment="1">
      <alignment horizontal="center" vertical="center" wrapText="1"/>
    </xf>
    <xf numFmtId="3" fontId="34" fillId="3" borderId="29" xfId="1" applyNumberFormat="1" applyFont="1" applyFill="1" applyBorder="1" applyAlignment="1">
      <alignment horizontal="center" vertical="center" wrapText="1"/>
    </xf>
    <xf numFmtId="3" fontId="34" fillId="7" borderId="9" xfId="1" applyNumberFormat="1" applyFont="1" applyFill="1" applyBorder="1" applyAlignment="1">
      <alignment horizontal="center" vertical="center" wrapText="1"/>
    </xf>
    <xf numFmtId="3" fontId="23" fillId="0" borderId="40" xfId="1" applyNumberFormat="1" applyFont="1" applyBorder="1" applyAlignment="1">
      <alignment horizontal="center" vertical="center" wrapText="1"/>
    </xf>
    <xf numFmtId="0" fontId="35" fillId="0" borderId="0" xfId="0" applyFont="1"/>
    <xf numFmtId="0" fontId="7" fillId="0" borderId="0" xfId="0" applyFont="1" applyAlignment="1">
      <alignment wrapText="1"/>
    </xf>
    <xf numFmtId="3" fontId="14" fillId="0" borderId="41" xfId="0" applyNumberFormat="1" applyFont="1" applyBorder="1" applyAlignment="1">
      <alignment horizontal="center" wrapText="1"/>
    </xf>
    <xf numFmtId="0" fontId="0" fillId="0" borderId="0" xfId="0" applyAlignment="1">
      <alignment horizontal="left" indent="1"/>
    </xf>
    <xf numFmtId="3" fontId="23" fillId="5" borderId="55" xfId="1" applyNumberFormat="1" applyFont="1" applyFill="1" applyBorder="1" applyAlignment="1">
      <alignment horizontal="center" vertical="center" wrapText="1"/>
    </xf>
    <xf numFmtId="3" fontId="23" fillId="7" borderId="56" xfId="1" applyNumberFormat="1" applyFont="1" applyFill="1" applyBorder="1" applyAlignment="1">
      <alignment horizontal="center" vertical="center" wrapText="1"/>
    </xf>
    <xf numFmtId="3" fontId="23" fillId="7" borderId="40" xfId="1" applyNumberFormat="1" applyFont="1" applyFill="1" applyBorder="1" applyAlignment="1">
      <alignment horizontal="center" vertical="center" wrapText="1"/>
    </xf>
    <xf numFmtId="3" fontId="23" fillId="7" borderId="28" xfId="1" applyNumberFormat="1" applyFont="1" applyFill="1" applyBorder="1" applyAlignment="1">
      <alignment horizontal="center" vertical="center" wrapText="1"/>
    </xf>
    <xf numFmtId="0" fontId="23" fillId="5" borderId="57" xfId="1" applyFont="1" applyFill="1" applyBorder="1" applyAlignment="1">
      <alignment horizontal="center" vertical="center" wrapText="1"/>
    </xf>
    <xf numFmtId="0" fontId="23" fillId="2" borderId="58" xfId="1" applyFont="1" applyFill="1" applyBorder="1" applyAlignment="1">
      <alignment horizontal="center" vertical="center" wrapText="1"/>
    </xf>
    <xf numFmtId="0" fontId="23" fillId="2" borderId="59" xfId="1" applyFont="1" applyFill="1" applyBorder="1" applyAlignment="1">
      <alignment horizontal="center" vertical="center" wrapText="1"/>
    </xf>
    <xf numFmtId="0" fontId="23" fillId="2" borderId="60" xfId="1" applyFont="1" applyFill="1" applyBorder="1" applyAlignment="1">
      <alignment horizontal="center" vertical="center" wrapText="1"/>
    </xf>
    <xf numFmtId="0" fontId="23" fillId="2" borderId="61" xfId="1" applyFont="1" applyFill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3" fontId="23" fillId="5" borderId="39" xfId="1" applyNumberFormat="1" applyFont="1" applyFill="1" applyBorder="1" applyAlignment="1">
      <alignment horizontal="center" vertical="center" wrapText="1"/>
    </xf>
    <xf numFmtId="3" fontId="23" fillId="7" borderId="12" xfId="1" applyNumberFormat="1" applyFont="1" applyFill="1" applyBorder="1" applyAlignment="1">
      <alignment horizontal="center" vertical="center" wrapText="1"/>
    </xf>
    <xf numFmtId="3" fontId="23" fillId="6" borderId="63" xfId="1" applyNumberFormat="1" applyFont="1" applyFill="1" applyBorder="1" applyAlignment="1">
      <alignment horizontal="center" vertical="center" wrapText="1"/>
    </xf>
    <xf numFmtId="3" fontId="23" fillId="0" borderId="62" xfId="1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3" fontId="23" fillId="5" borderId="66" xfId="1" applyNumberFormat="1" applyFont="1" applyFill="1" applyBorder="1" applyAlignment="1">
      <alignment horizontal="center" vertical="center" wrapText="1"/>
    </xf>
    <xf numFmtId="3" fontId="23" fillId="0" borderId="66" xfId="1" applyNumberFormat="1" applyFont="1" applyBorder="1" applyAlignment="1">
      <alignment horizontal="center" vertical="center" wrapText="1"/>
    </xf>
    <xf numFmtId="3" fontId="34" fillId="0" borderId="66" xfId="1" applyNumberFormat="1" applyFont="1" applyBorder="1" applyAlignment="1">
      <alignment horizontal="center" vertical="center" wrapText="1"/>
    </xf>
    <xf numFmtId="3" fontId="23" fillId="10" borderId="66" xfId="1" applyNumberFormat="1" applyFont="1" applyFill="1" applyBorder="1" applyAlignment="1">
      <alignment horizontal="center" vertical="center" wrapText="1"/>
    </xf>
    <xf numFmtId="1" fontId="23" fillId="0" borderId="66" xfId="1" applyNumberFormat="1" applyFont="1" applyBorder="1" applyAlignment="1">
      <alignment horizontal="center" vertical="center" wrapText="1"/>
    </xf>
    <xf numFmtId="3" fontId="23" fillId="6" borderId="66" xfId="1" applyNumberFormat="1" applyFont="1" applyFill="1" applyBorder="1" applyAlignment="1">
      <alignment horizontal="center" vertical="center" wrapText="1"/>
    </xf>
    <xf numFmtId="3" fontId="23" fillId="7" borderId="49" xfId="1" applyNumberFormat="1" applyFont="1" applyFill="1" applyBorder="1" applyAlignment="1">
      <alignment horizontal="center" vertical="center" wrapText="1"/>
    </xf>
    <xf numFmtId="3" fontId="23" fillId="7" borderId="51" xfId="1" applyNumberFormat="1" applyFont="1" applyFill="1" applyBorder="1" applyAlignment="1">
      <alignment horizontal="center" vertical="center" wrapText="1"/>
    </xf>
    <xf numFmtId="0" fontId="23" fillId="6" borderId="67" xfId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wrapText="1"/>
    </xf>
    <xf numFmtId="3" fontId="17" fillId="11" borderId="41" xfId="1" applyNumberFormat="1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/>
    <xf numFmtId="0" fontId="23" fillId="4" borderId="69" xfId="1" applyFont="1" applyFill="1" applyBorder="1" applyAlignment="1">
      <alignment vertical="center"/>
    </xf>
    <xf numFmtId="3" fontId="17" fillId="3" borderId="44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41" xfId="0" applyBorder="1"/>
    <xf numFmtId="0" fontId="16" fillId="0" borderId="41" xfId="0" applyFont="1" applyBorder="1" applyAlignment="1">
      <alignment horizontal="center"/>
    </xf>
    <xf numFmtId="0" fontId="26" fillId="0" borderId="41" xfId="0" applyFont="1" applyBorder="1" applyAlignment="1">
      <alignment horizontal="center"/>
    </xf>
    <xf numFmtId="0" fontId="26" fillId="0" borderId="41" xfId="0" applyFont="1" applyBorder="1" applyAlignment="1">
      <alignment horizontal="center" vertical="center"/>
    </xf>
    <xf numFmtId="164" fontId="23" fillId="0" borderId="0" xfId="1" applyNumberFormat="1" applyFont="1" applyAlignment="1">
      <alignment horizontal="center" vertical="center" wrapText="1"/>
    </xf>
    <xf numFmtId="3" fontId="23" fillId="0" borderId="44" xfId="1" applyNumberFormat="1" applyFont="1" applyBorder="1" applyAlignment="1">
      <alignment horizontal="center" vertical="center" wrapText="1"/>
    </xf>
    <xf numFmtId="0" fontId="23" fillId="0" borderId="0" xfId="1" applyFont="1"/>
    <xf numFmtId="3" fontId="23" fillId="0" borderId="72" xfId="1" applyNumberFormat="1" applyFont="1" applyBorder="1" applyAlignment="1">
      <alignment horizontal="center" vertical="center" wrapText="1"/>
    </xf>
    <xf numFmtId="0" fontId="34" fillId="0" borderId="0" xfId="1" applyFont="1" applyAlignment="1">
      <alignment horizontal="left" vertical="center" wrapText="1"/>
    </xf>
    <xf numFmtId="1" fontId="23" fillId="0" borderId="0" xfId="1" applyNumberFormat="1" applyFont="1" applyAlignment="1">
      <alignment horizontal="center" vertical="center" wrapText="1"/>
    </xf>
    <xf numFmtId="9" fontId="25" fillId="0" borderId="0" xfId="24" applyFont="1" applyBorder="1" applyAlignment="1">
      <alignment horizontal="center" vertical="center" wrapText="1"/>
    </xf>
    <xf numFmtId="0" fontId="23" fillId="0" borderId="48" xfId="1" applyFont="1" applyBorder="1" applyAlignment="1">
      <alignment horizontal="left" vertical="center" wrapText="1"/>
    </xf>
    <xf numFmtId="3" fontId="23" fillId="3" borderId="0" xfId="1" applyNumberFormat="1" applyFont="1" applyFill="1" applyAlignment="1">
      <alignment horizontal="center" vertical="center" wrapText="1"/>
    </xf>
    <xf numFmtId="3" fontId="23" fillId="0" borderId="20" xfId="1" applyNumberFormat="1" applyFont="1" applyBorder="1" applyAlignment="1">
      <alignment horizontal="center" vertical="center" wrapText="1"/>
    </xf>
    <xf numFmtId="0" fontId="14" fillId="0" borderId="17" xfId="0" applyFont="1" applyBorder="1"/>
    <xf numFmtId="3" fontId="23" fillId="7" borderId="76" xfId="1" applyNumberFormat="1" applyFont="1" applyFill="1" applyBorder="1" applyAlignment="1">
      <alignment horizontal="center" vertical="center" wrapText="1"/>
    </xf>
    <xf numFmtId="3" fontId="23" fillId="0" borderId="76" xfId="1" applyNumberFormat="1" applyFont="1" applyBorder="1" applyAlignment="1">
      <alignment horizontal="center" vertical="center" wrapText="1"/>
    </xf>
    <xf numFmtId="0" fontId="23" fillId="4" borderId="1" xfId="1" applyFont="1" applyFill="1" applyBorder="1" applyAlignment="1">
      <alignment horizontal="center" vertical="center"/>
    </xf>
    <xf numFmtId="9" fontId="23" fillId="4" borderId="1" xfId="24" applyFont="1" applyFill="1" applyBorder="1" applyAlignment="1" applyProtection="1">
      <alignment horizontal="center" vertical="center"/>
    </xf>
    <xf numFmtId="3" fontId="23" fillId="5" borderId="0" xfId="1" applyNumberFormat="1" applyFont="1" applyFill="1" applyAlignment="1">
      <alignment horizontal="center" vertical="center" wrapText="1"/>
    </xf>
    <xf numFmtId="0" fontId="17" fillId="0" borderId="45" xfId="1" applyFont="1" applyBorder="1" applyAlignment="1">
      <alignment vertical="center" wrapText="1"/>
    </xf>
    <xf numFmtId="0" fontId="17" fillId="0" borderId="24" xfId="1" applyFont="1" applyBorder="1" applyAlignment="1">
      <alignment vertical="center" wrapText="1"/>
    </xf>
    <xf numFmtId="0" fontId="17" fillId="0" borderId="8" xfId="1" applyFont="1" applyBorder="1" applyAlignment="1">
      <alignment vertical="center"/>
    </xf>
    <xf numFmtId="0" fontId="17" fillId="0" borderId="45" xfId="1" applyFont="1" applyBorder="1" applyAlignment="1">
      <alignment vertical="center"/>
    </xf>
    <xf numFmtId="0" fontId="17" fillId="0" borderId="19" xfId="1" applyFont="1" applyBorder="1" applyAlignment="1">
      <alignment vertical="center"/>
    </xf>
    <xf numFmtId="0" fontId="17" fillId="0" borderId="11" xfId="1" applyFont="1" applyBorder="1" applyAlignment="1">
      <alignment vertical="center"/>
    </xf>
    <xf numFmtId="0" fontId="17" fillId="0" borderId="7" xfId="1" applyFont="1" applyBorder="1" applyAlignment="1">
      <alignment vertical="center"/>
    </xf>
    <xf numFmtId="0" fontId="17" fillId="0" borderId="41" xfId="1" applyFont="1" applyBorder="1" applyAlignment="1">
      <alignment vertical="center"/>
    </xf>
    <xf numFmtId="0" fontId="17" fillId="0" borderId="47" xfId="1" applyFont="1" applyBorder="1" applyAlignment="1">
      <alignment vertical="center"/>
    </xf>
    <xf numFmtId="0" fontId="5" fillId="0" borderId="41" xfId="0" applyFont="1" applyBorder="1"/>
    <xf numFmtId="0" fontId="17" fillId="0" borderId="35" xfId="1" applyFont="1" applyBorder="1" applyAlignment="1">
      <alignment vertical="center" wrapText="1"/>
    </xf>
    <xf numFmtId="0" fontId="17" fillId="0" borderId="19" xfId="1" applyFont="1" applyBorder="1" applyAlignment="1">
      <alignment vertical="center" wrapText="1"/>
    </xf>
    <xf numFmtId="0" fontId="17" fillId="0" borderId="45" xfId="1" applyFont="1" applyBorder="1" applyAlignment="1">
      <alignment horizontal="left" vertical="center"/>
    </xf>
    <xf numFmtId="0" fontId="17" fillId="0" borderId="45" xfId="1" applyFont="1" applyBorder="1" applyAlignment="1">
      <alignment horizontal="left" vertical="center" wrapText="1"/>
    </xf>
    <xf numFmtId="0" fontId="17" fillId="0" borderId="19" xfId="1" applyFont="1" applyBorder="1" applyAlignment="1">
      <alignment horizontal="left" vertical="center"/>
    </xf>
    <xf numFmtId="3" fontId="34" fillId="0" borderId="44" xfId="1" applyNumberFormat="1" applyFont="1" applyBorder="1" applyAlignment="1">
      <alignment horizontal="center" vertical="center" wrapText="1"/>
    </xf>
    <xf numFmtId="9" fontId="23" fillId="0" borderId="78" xfId="24" applyFont="1" applyBorder="1" applyAlignment="1">
      <alignment horizontal="center" vertical="center" wrapText="1"/>
    </xf>
    <xf numFmtId="0" fontId="17" fillId="0" borderId="77" xfId="1" applyFont="1" applyBorder="1" applyAlignment="1">
      <alignment vertical="center"/>
    </xf>
    <xf numFmtId="3" fontId="23" fillId="0" borderId="29" xfId="1" applyNumberFormat="1" applyFont="1" applyBorder="1" applyAlignment="1">
      <alignment horizontal="center" vertical="center" wrapText="1"/>
    </xf>
    <xf numFmtId="0" fontId="14" fillId="0" borderId="41" xfId="0" applyFont="1" applyBorder="1"/>
    <xf numFmtId="0" fontId="14" fillId="0" borderId="41" xfId="0" applyFont="1" applyBorder="1" applyAlignment="1">
      <alignment horizontal="center"/>
    </xf>
    <xf numFmtId="164" fontId="24" fillId="0" borderId="47" xfId="1" applyNumberFormat="1" applyFont="1" applyBorder="1" applyAlignment="1">
      <alignment horizontal="center" vertical="center" wrapText="1"/>
    </xf>
    <xf numFmtId="0" fontId="34" fillId="3" borderId="41" xfId="0" applyFont="1" applyFill="1" applyBorder="1" applyAlignment="1">
      <alignment vertical="center"/>
    </xf>
    <xf numFmtId="0" fontId="23" fillId="3" borderId="41" xfId="0" applyFont="1" applyFill="1" applyBorder="1" applyAlignment="1">
      <alignment horizontal="center" vertical="center" wrapText="1"/>
    </xf>
    <xf numFmtId="3" fontId="34" fillId="0" borderId="41" xfId="1" applyNumberFormat="1" applyFont="1" applyBorder="1" applyAlignment="1" applyProtection="1">
      <alignment horizontal="center" vertical="center" wrapText="1"/>
      <protection locked="0"/>
    </xf>
    <xf numFmtId="3" fontId="34" fillId="3" borderId="41" xfId="1" applyNumberFormat="1" applyFont="1" applyFill="1" applyBorder="1" applyAlignment="1" applyProtection="1">
      <alignment horizontal="center" vertical="center" wrapText="1"/>
      <protection locked="0"/>
    </xf>
    <xf numFmtId="3" fontId="23" fillId="3" borderId="41" xfId="0" applyNumberFormat="1" applyFont="1" applyFill="1" applyBorder="1" applyAlignment="1">
      <alignment horizontal="center" vertical="center" wrapText="1"/>
    </xf>
    <xf numFmtId="3" fontId="34" fillId="0" borderId="42" xfId="1" applyNumberFormat="1" applyFont="1" applyBorder="1" applyAlignment="1" applyProtection="1">
      <alignment horizontal="center" vertical="center" wrapText="1"/>
      <protection locked="0"/>
    </xf>
    <xf numFmtId="3" fontId="34" fillId="0" borderId="14" xfId="1" applyNumberFormat="1" applyFont="1" applyBorder="1" applyAlignment="1" applyProtection="1">
      <alignment horizontal="center" vertical="center" wrapText="1"/>
      <protection locked="0"/>
    </xf>
    <xf numFmtId="3" fontId="34" fillId="0" borderId="15" xfId="1" applyNumberFormat="1" applyFont="1" applyBorder="1" applyAlignment="1" applyProtection="1">
      <alignment horizontal="center" vertical="center" wrapText="1"/>
      <protection locked="0"/>
    </xf>
    <xf numFmtId="0" fontId="34" fillId="3" borderId="41" xfId="0" quotePrefix="1" applyFont="1" applyFill="1" applyBorder="1" applyAlignment="1">
      <alignment horizontal="center" vertical="center"/>
    </xf>
    <xf numFmtId="0" fontId="34" fillId="3" borderId="41" xfId="0" applyFont="1" applyFill="1" applyBorder="1" applyAlignment="1">
      <alignment horizontal="center" vertical="center"/>
    </xf>
    <xf numFmtId="0" fontId="34" fillId="3" borderId="41" xfId="0" applyFont="1" applyFill="1" applyBorder="1" applyAlignment="1">
      <alignment horizontal="center" vertical="center" wrapText="1"/>
    </xf>
    <xf numFmtId="3" fontId="34" fillId="3" borderId="14" xfId="1" applyNumberFormat="1" applyFont="1" applyFill="1" applyBorder="1" applyAlignment="1" applyProtection="1">
      <alignment horizontal="center" vertical="center" wrapText="1"/>
      <protection locked="0"/>
    </xf>
    <xf numFmtId="0" fontId="34" fillId="3" borderId="41" xfId="0" applyFont="1" applyFill="1" applyBorder="1" applyAlignment="1">
      <alignment horizontal="left" vertical="center"/>
    </xf>
    <xf numFmtId="1" fontId="14" fillId="3" borderId="44" xfId="0" applyNumberFormat="1" applyFont="1" applyFill="1" applyBorder="1" applyAlignment="1">
      <alignment horizontal="center" vertical="center"/>
    </xf>
    <xf numFmtId="3" fontId="34" fillId="3" borderId="41" xfId="24" applyNumberFormat="1" applyFont="1" applyFill="1" applyBorder="1" applyAlignment="1">
      <alignment horizontal="center" vertical="center"/>
    </xf>
    <xf numFmtId="1" fontId="14" fillId="3" borderId="41" xfId="0" applyNumberFormat="1" applyFont="1" applyFill="1" applyBorder="1" applyAlignment="1">
      <alignment horizontal="center" vertical="center"/>
    </xf>
    <xf numFmtId="1" fontId="14" fillId="3" borderId="79" xfId="0" applyNumberFormat="1" applyFont="1" applyFill="1" applyBorder="1" applyAlignment="1">
      <alignment horizontal="center" vertical="center"/>
    </xf>
    <xf numFmtId="3" fontId="34" fillId="3" borderId="14" xfId="0" applyNumberFormat="1" applyFont="1" applyFill="1" applyBorder="1" applyAlignment="1">
      <alignment horizontal="center" vertical="center"/>
    </xf>
    <xf numFmtId="3" fontId="34" fillId="3" borderId="41" xfId="0" applyNumberFormat="1" applyFont="1" applyFill="1" applyBorder="1" applyAlignment="1">
      <alignment horizontal="center" vertical="center"/>
    </xf>
    <xf numFmtId="3" fontId="34" fillId="3" borderId="41" xfId="0" applyNumberFormat="1" applyFont="1" applyFill="1" applyBorder="1" applyAlignment="1">
      <alignment horizontal="center" vertical="center" wrapText="1"/>
    </xf>
    <xf numFmtId="3" fontId="34" fillId="0" borderId="68" xfId="1" applyNumberFormat="1" applyFont="1" applyBorder="1" applyAlignment="1" applyProtection="1">
      <alignment horizontal="center" vertical="center" wrapText="1"/>
      <protection locked="0"/>
    </xf>
    <xf numFmtId="1" fontId="14" fillId="0" borderId="43" xfId="0" applyNumberFormat="1" applyFont="1" applyBorder="1" applyAlignment="1">
      <alignment horizontal="center" vertical="center"/>
    </xf>
    <xf numFmtId="3" fontId="34" fillId="0" borderId="41" xfId="24" applyNumberFormat="1" applyFont="1" applyFill="1" applyBorder="1" applyAlignment="1">
      <alignment horizontal="center" vertical="center"/>
    </xf>
    <xf numFmtId="1" fontId="14" fillId="3" borderId="43" xfId="0" applyNumberFormat="1" applyFont="1" applyFill="1" applyBorder="1" applyAlignment="1">
      <alignment horizontal="center" vertical="center"/>
    </xf>
    <xf numFmtId="165" fontId="34" fillId="3" borderId="41" xfId="0" applyNumberFormat="1" applyFont="1" applyFill="1" applyBorder="1" applyAlignment="1">
      <alignment horizontal="center" vertical="center"/>
    </xf>
    <xf numFmtId="3" fontId="34" fillId="0" borderId="41" xfId="1" quotePrefix="1" applyNumberFormat="1" applyFont="1" applyBorder="1" applyAlignment="1" applyProtection="1">
      <alignment horizontal="center" vertical="center" wrapText="1"/>
      <protection locked="0"/>
    </xf>
    <xf numFmtId="165" fontId="34" fillId="3" borderId="41" xfId="1" applyNumberFormat="1" applyFont="1" applyFill="1" applyBorder="1" applyAlignment="1" applyProtection="1">
      <alignment horizontal="center" vertical="center" wrapText="1"/>
      <protection locked="0"/>
    </xf>
    <xf numFmtId="166" fontId="34" fillId="3" borderId="41" xfId="1" applyNumberFormat="1" applyFont="1" applyFill="1" applyBorder="1" applyAlignment="1" applyProtection="1">
      <alignment horizontal="center" vertical="center" wrapText="1"/>
      <protection locked="0"/>
    </xf>
    <xf numFmtId="1" fontId="14" fillId="3" borderId="41" xfId="0" applyNumberFormat="1" applyFont="1" applyFill="1" applyBorder="1" applyAlignment="1">
      <alignment horizontal="center" vertical="center" wrapText="1"/>
    </xf>
    <xf numFmtId="3" fontId="34" fillId="3" borderId="41" xfId="24" applyNumberFormat="1" applyFont="1" applyFill="1" applyBorder="1" applyAlignment="1">
      <alignment horizontal="center" vertical="center" wrapText="1"/>
    </xf>
    <xf numFmtId="0" fontId="14" fillId="3" borderId="41" xfId="0" applyFont="1" applyFill="1" applyBorder="1" applyAlignment="1">
      <alignment horizontal="center" vertical="center"/>
    </xf>
    <xf numFmtId="3" fontId="34" fillId="0" borderId="14" xfId="0" applyNumberFormat="1" applyFont="1" applyBorder="1" applyAlignment="1">
      <alignment horizontal="center" vertical="center"/>
    </xf>
    <xf numFmtId="3" fontId="34" fillId="0" borderId="41" xfId="0" applyNumberFormat="1" applyFont="1" applyBorder="1" applyAlignment="1">
      <alignment horizontal="center" vertical="center"/>
    </xf>
    <xf numFmtId="3" fontId="34" fillId="0" borderId="41" xfId="0" applyNumberFormat="1" applyFont="1" applyBorder="1" applyAlignment="1">
      <alignment horizontal="center" vertical="center" wrapText="1"/>
    </xf>
    <xf numFmtId="1" fontId="14" fillId="0" borderId="44" xfId="0" applyNumberFormat="1" applyFont="1" applyBorder="1" applyAlignment="1">
      <alignment horizontal="center" vertical="center"/>
    </xf>
    <xf numFmtId="3" fontId="34" fillId="0" borderId="50" xfId="1" applyNumberFormat="1" applyFont="1" applyBorder="1" applyAlignment="1" applyProtection="1">
      <alignment horizontal="center" vertical="center" wrapText="1"/>
      <protection locked="0"/>
    </xf>
    <xf numFmtId="3" fontId="34" fillId="0" borderId="16" xfId="1" applyNumberFormat="1" applyFont="1" applyBorder="1" applyAlignment="1" applyProtection="1">
      <alignment horizontal="center" vertical="center" wrapText="1"/>
      <protection locked="0"/>
    </xf>
    <xf numFmtId="0" fontId="34" fillId="0" borderId="41" xfId="1" applyFont="1" applyBorder="1" applyAlignment="1">
      <alignment horizontal="center" vertical="center"/>
    </xf>
    <xf numFmtId="164" fontId="24" fillId="0" borderId="66" xfId="1" applyNumberFormat="1" applyFont="1" applyBorder="1" applyAlignment="1">
      <alignment horizontal="center" vertical="center" wrapText="1"/>
    </xf>
    <xf numFmtId="3" fontId="23" fillId="0" borderId="3" xfId="1" applyNumberFormat="1" applyFont="1" applyBorder="1" applyAlignment="1">
      <alignment horizontal="center" vertical="center" wrapText="1"/>
    </xf>
    <xf numFmtId="0" fontId="34" fillId="3" borderId="41" xfId="1" applyFont="1" applyFill="1" applyBorder="1" applyAlignment="1">
      <alignment horizontal="center"/>
    </xf>
    <xf numFmtId="0" fontId="34" fillId="3" borderId="41" xfId="1" applyFont="1" applyFill="1" applyBorder="1" applyAlignment="1">
      <alignment horizontal="center" vertical="center"/>
    </xf>
    <xf numFmtId="0" fontId="34" fillId="3" borderId="47" xfId="1" applyFont="1" applyFill="1" applyBorder="1" applyAlignment="1">
      <alignment horizontal="center"/>
    </xf>
    <xf numFmtId="0" fontId="34" fillId="3" borderId="47" xfId="1" applyFont="1" applyFill="1" applyBorder="1" applyAlignment="1">
      <alignment horizontal="center" vertical="center"/>
    </xf>
    <xf numFmtId="0" fontId="23" fillId="0" borderId="41" xfId="1" applyFont="1" applyBorder="1" applyAlignment="1">
      <alignment horizontal="left" vertical="center" wrapText="1"/>
    </xf>
    <xf numFmtId="0" fontId="36" fillId="3" borderId="41" xfId="0" quotePrefix="1" applyFont="1" applyFill="1" applyBorder="1" applyAlignment="1">
      <alignment horizontal="center" vertical="center"/>
    </xf>
    <xf numFmtId="0" fontId="36" fillId="3" borderId="41" xfId="0" applyFont="1" applyFill="1" applyBorder="1" applyAlignment="1">
      <alignment horizontal="center" vertical="center"/>
    </xf>
    <xf numFmtId="0" fontId="36" fillId="3" borderId="41" xfId="0" applyFont="1" applyFill="1" applyBorder="1" applyAlignment="1">
      <alignment horizontal="center" vertical="center" wrapText="1"/>
    </xf>
    <xf numFmtId="3" fontId="36" fillId="3" borderId="41" xfId="1" applyNumberFormat="1" applyFont="1" applyFill="1" applyBorder="1" applyAlignment="1" applyProtection="1">
      <alignment horizontal="center" vertical="center" wrapText="1"/>
      <protection locked="0"/>
    </xf>
    <xf numFmtId="165" fontId="36" fillId="3" borderId="41" xfId="0" applyNumberFormat="1" applyFont="1" applyFill="1" applyBorder="1" applyAlignment="1">
      <alignment horizontal="center" vertical="center"/>
    </xf>
    <xf numFmtId="165" fontId="36" fillId="3" borderId="41" xfId="1" applyNumberFormat="1" applyFont="1" applyFill="1" applyBorder="1" applyAlignment="1" applyProtection="1">
      <alignment horizontal="center" vertical="center" wrapText="1"/>
      <protection locked="0"/>
    </xf>
    <xf numFmtId="166" fontId="36" fillId="3" borderId="41" xfId="1" applyNumberFormat="1" applyFont="1" applyFill="1" applyBorder="1" applyAlignment="1" applyProtection="1">
      <alignment horizontal="center" vertical="center" wrapText="1"/>
      <protection locked="0"/>
    </xf>
    <xf numFmtId="3" fontId="36" fillId="3" borderId="41" xfId="0" applyNumberFormat="1" applyFont="1" applyFill="1" applyBorder="1" applyAlignment="1">
      <alignment horizontal="center" vertical="center"/>
    </xf>
    <xf numFmtId="0" fontId="34" fillId="2" borderId="7" xfId="1" applyFont="1" applyFill="1" applyBorder="1" applyAlignment="1">
      <alignment horizontal="left" vertical="center"/>
    </xf>
    <xf numFmtId="0" fontId="23" fillId="5" borderId="67" xfId="1" applyFont="1" applyFill="1" applyBorder="1" applyAlignment="1">
      <alignment horizontal="center" vertical="center" wrapText="1"/>
    </xf>
    <xf numFmtId="0" fontId="23" fillId="5" borderId="41" xfId="1" applyFont="1" applyFill="1" applyBorder="1" applyAlignment="1">
      <alignment horizontal="center" vertical="center" wrapText="1"/>
    </xf>
    <xf numFmtId="0" fontId="23" fillId="2" borderId="80" xfId="1" applyFont="1" applyFill="1" applyBorder="1" applyAlignment="1">
      <alignment horizontal="center" vertical="center"/>
    </xf>
    <xf numFmtId="0" fontId="34" fillId="2" borderId="41" xfId="1" applyFont="1" applyFill="1" applyBorder="1" applyAlignment="1">
      <alignment horizontal="left" vertical="center"/>
    </xf>
    <xf numFmtId="0" fontId="23" fillId="2" borderId="81" xfId="1" applyFont="1" applyFill="1" applyBorder="1" applyAlignment="1">
      <alignment horizontal="center" vertical="center" wrapText="1"/>
    </xf>
    <xf numFmtId="0" fontId="34" fillId="2" borderId="41" xfId="1" applyFont="1" applyFill="1" applyBorder="1" applyAlignment="1">
      <alignment horizontal="center" vertical="center" wrapText="1"/>
    </xf>
    <xf numFmtId="9" fontId="23" fillId="2" borderId="82" xfId="24" applyFont="1" applyFill="1" applyBorder="1" applyAlignment="1" applyProtection="1">
      <alignment horizontal="center" vertical="center" wrapText="1"/>
    </xf>
    <xf numFmtId="9" fontId="23" fillId="2" borderId="41" xfId="24" applyFont="1" applyFill="1" applyBorder="1" applyAlignment="1" applyProtection="1">
      <alignment horizontal="center" vertical="center" wrapText="1"/>
    </xf>
    <xf numFmtId="1" fontId="23" fillId="2" borderId="41" xfId="1" applyNumberFormat="1" applyFont="1" applyFill="1" applyBorder="1" applyAlignment="1">
      <alignment horizontal="center" vertical="center" wrapText="1"/>
    </xf>
    <xf numFmtId="0" fontId="17" fillId="0" borderId="13" xfId="1" applyFont="1" applyBorder="1" applyAlignment="1">
      <alignment vertical="center"/>
    </xf>
    <xf numFmtId="0" fontId="17" fillId="0" borderId="47" xfId="1" applyFont="1" applyBorder="1" applyAlignment="1">
      <alignment vertical="center" wrapText="1"/>
    </xf>
    <xf numFmtId="3" fontId="23" fillId="6" borderId="48" xfId="1" applyNumberFormat="1" applyFont="1" applyFill="1" applyBorder="1" applyAlignment="1">
      <alignment horizontal="center" vertical="center" wrapText="1"/>
    </xf>
    <xf numFmtId="3" fontId="23" fillId="0" borderId="83" xfId="1" applyNumberFormat="1" applyFont="1" applyBorder="1" applyAlignment="1">
      <alignment horizontal="center" vertical="center" wrapText="1"/>
    </xf>
    <xf numFmtId="0" fontId="23" fillId="0" borderId="48" xfId="1" applyFont="1" applyBorder="1" applyAlignment="1">
      <alignment horizontal="left" vertical="center"/>
    </xf>
    <xf numFmtId="3" fontId="23" fillId="0" borderId="48" xfId="1" applyNumberFormat="1" applyFont="1" applyBorder="1" applyAlignment="1">
      <alignment horizontal="center" vertical="center" wrapText="1"/>
    </xf>
    <xf numFmtId="3" fontId="23" fillId="0" borderId="63" xfId="1" applyNumberFormat="1" applyFont="1" applyBorder="1" applyAlignment="1">
      <alignment horizontal="center" vertical="center" wrapText="1"/>
    </xf>
    <xf numFmtId="0" fontId="23" fillId="5" borderId="47" xfId="1" applyFont="1" applyFill="1" applyBorder="1" applyAlignment="1">
      <alignment horizontal="center" vertical="center" wrapText="1"/>
    </xf>
    <xf numFmtId="0" fontId="34" fillId="2" borderId="47" xfId="1" applyFont="1" applyFill="1" applyBorder="1" applyAlignment="1">
      <alignment horizontal="center" vertical="center" wrapText="1"/>
    </xf>
    <xf numFmtId="9" fontId="34" fillId="0" borderId="26" xfId="24" applyFont="1" applyBorder="1" applyAlignment="1" applyProtection="1">
      <alignment horizontal="center" vertical="center" wrapText="1"/>
    </xf>
    <xf numFmtId="9" fontId="23" fillId="0" borderId="42" xfId="24" applyFont="1" applyBorder="1" applyAlignment="1" applyProtection="1">
      <alignment horizontal="center" vertical="center" wrapText="1"/>
    </xf>
    <xf numFmtId="0" fontId="14" fillId="0" borderId="86" xfId="0" applyFont="1" applyBorder="1" applyAlignment="1">
      <alignment horizontal="center"/>
    </xf>
    <xf numFmtId="3" fontId="34" fillId="0" borderId="70" xfId="1" applyNumberFormat="1" applyFont="1" applyBorder="1" applyAlignment="1" applyProtection="1">
      <alignment horizontal="center" vertical="center" wrapText="1"/>
      <protection locked="0"/>
    </xf>
    <xf numFmtId="3" fontId="34" fillId="3" borderId="16" xfId="1" applyNumberFormat="1" applyFont="1" applyFill="1" applyBorder="1" applyAlignment="1" applyProtection="1">
      <alignment horizontal="center" vertical="center" wrapText="1"/>
      <protection locked="0"/>
    </xf>
    <xf numFmtId="3" fontId="34" fillId="3" borderId="15" xfId="1" applyNumberFormat="1" applyFont="1" applyFill="1" applyBorder="1" applyAlignment="1" applyProtection="1">
      <alignment horizontal="center" vertical="center" wrapText="1"/>
      <protection locked="0"/>
    </xf>
    <xf numFmtId="3" fontId="34" fillId="3" borderId="70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Alignment="1">
      <alignment horizontal="center"/>
    </xf>
    <xf numFmtId="0" fontId="33" fillId="0" borderId="41" xfId="1" applyFont="1" applyBorder="1" applyAlignment="1">
      <alignment horizontal="center" vertical="center"/>
    </xf>
    <xf numFmtId="0" fontId="21" fillId="0" borderId="14" xfId="1" applyFont="1" applyBorder="1" applyAlignment="1">
      <alignment horizontal="center" vertical="center"/>
    </xf>
    <xf numFmtId="0" fontId="21" fillId="0" borderId="14" xfId="1" applyFont="1" applyBorder="1" applyAlignment="1">
      <alignment horizontal="center" vertical="center" wrapText="1"/>
    </xf>
    <xf numFmtId="0" fontId="15" fillId="0" borderId="42" xfId="1" applyFont="1" applyBorder="1" applyAlignment="1">
      <alignment horizontal="center" vertical="center"/>
    </xf>
    <xf numFmtId="0" fontId="15" fillId="0" borderId="43" xfId="1" applyFont="1" applyBorder="1" applyAlignment="1">
      <alignment horizontal="center" vertical="center"/>
    </xf>
    <xf numFmtId="0" fontId="15" fillId="0" borderId="44" xfId="1" applyFont="1" applyBorder="1" applyAlignment="1">
      <alignment horizontal="center" vertical="center"/>
    </xf>
    <xf numFmtId="0" fontId="29" fillId="0" borderId="0" xfId="1" applyFont="1" applyAlignment="1">
      <alignment horizontal="center"/>
    </xf>
    <xf numFmtId="0" fontId="15" fillId="0" borderId="14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 wrapText="1"/>
    </xf>
    <xf numFmtId="0" fontId="21" fillId="0" borderId="16" xfId="1" applyFont="1" applyBorder="1" applyAlignment="1">
      <alignment horizontal="center" vertical="center"/>
    </xf>
    <xf numFmtId="3" fontId="34" fillId="11" borderId="42" xfId="1" applyNumberFormat="1" applyFont="1" applyFill="1" applyBorder="1" applyAlignment="1" applyProtection="1">
      <alignment horizontal="center" vertical="center" wrapText="1"/>
      <protection locked="0"/>
    </xf>
    <xf numFmtId="3" fontId="34" fillId="11" borderId="43" xfId="1" applyNumberFormat="1" applyFont="1" applyFill="1" applyBorder="1" applyAlignment="1" applyProtection="1">
      <alignment horizontal="center" vertical="center" wrapText="1"/>
      <protection locked="0"/>
    </xf>
    <xf numFmtId="3" fontId="34" fillId="11" borderId="44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79" xfId="1" applyFont="1" applyBorder="1" applyAlignment="1">
      <alignment horizontal="center" vertical="center" wrapText="1"/>
    </xf>
    <xf numFmtId="0" fontId="21" fillId="0" borderId="70" xfId="1" applyFont="1" applyBorder="1" applyAlignment="1">
      <alignment horizontal="center" vertical="center" wrapText="1"/>
    </xf>
    <xf numFmtId="0" fontId="21" fillId="0" borderId="41" xfId="1" applyFont="1" applyBorder="1" applyAlignment="1">
      <alignment horizontal="center" vertical="center"/>
    </xf>
    <xf numFmtId="0" fontId="21" fillId="0" borderId="41" xfId="1" applyFont="1" applyBorder="1" applyAlignment="1">
      <alignment horizontal="center" vertical="center" wrapText="1"/>
    </xf>
    <xf numFmtId="0" fontId="15" fillId="0" borderId="41" xfId="1" applyFont="1" applyBorder="1" applyAlignment="1">
      <alignment horizontal="center" vertical="center"/>
    </xf>
    <xf numFmtId="0" fontId="33" fillId="0" borderId="41" xfId="1" applyFont="1" applyBorder="1" applyAlignment="1">
      <alignment horizontal="center" vertical="center" wrapText="1"/>
    </xf>
    <xf numFmtId="0" fontId="34" fillId="13" borderId="38" xfId="0" applyFont="1" applyFill="1" applyBorder="1" applyAlignment="1">
      <alignment horizontal="center" vertical="center"/>
    </xf>
    <xf numFmtId="0" fontId="34" fillId="13" borderId="79" xfId="0" applyFont="1" applyFill="1" applyBorder="1" applyAlignment="1">
      <alignment horizontal="center" vertical="center"/>
    </xf>
    <xf numFmtId="0" fontId="34" fillId="13" borderId="69" xfId="0" applyFont="1" applyFill="1" applyBorder="1" applyAlignment="1">
      <alignment horizontal="center" vertical="center"/>
    </xf>
    <xf numFmtId="0" fontId="34" fillId="13" borderId="0" xfId="0" applyFont="1" applyFill="1" applyAlignment="1">
      <alignment horizontal="center" vertical="center"/>
    </xf>
    <xf numFmtId="0" fontId="34" fillId="13" borderId="84" xfId="0" applyFont="1" applyFill="1" applyBorder="1" applyAlignment="1">
      <alignment horizontal="center" vertical="center"/>
    </xf>
    <xf numFmtId="0" fontId="34" fillId="13" borderId="15" xfId="0" applyFont="1" applyFill="1" applyBorder="1" applyAlignment="1">
      <alignment horizontal="center" vertical="center"/>
    </xf>
    <xf numFmtId="0" fontId="34" fillId="13" borderId="85" xfId="0" applyFont="1" applyFill="1" applyBorder="1" applyAlignment="1">
      <alignment horizontal="center" vertical="center"/>
    </xf>
    <xf numFmtId="0" fontId="34" fillId="13" borderId="70" xfId="0" applyFont="1" applyFill="1" applyBorder="1" applyAlignment="1">
      <alignment horizontal="center" vertical="center"/>
    </xf>
    <xf numFmtId="3" fontId="17" fillId="0" borderId="41" xfId="1" applyNumberFormat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center"/>
    </xf>
    <xf numFmtId="3" fontId="15" fillId="0" borderId="41" xfId="1" applyNumberFormat="1" applyFont="1" applyBorder="1" applyAlignment="1">
      <alignment horizontal="center" vertical="center" wrapText="1"/>
    </xf>
    <xf numFmtId="1" fontId="15" fillId="0" borderId="41" xfId="1" applyNumberFormat="1" applyFont="1" applyBorder="1" applyAlignment="1">
      <alignment horizontal="center" vertical="center" wrapText="1"/>
    </xf>
    <xf numFmtId="164" fontId="18" fillId="0" borderId="41" xfId="1" applyNumberFormat="1" applyFont="1" applyBorder="1" applyAlignment="1">
      <alignment horizontal="center" vertical="center" wrapText="1"/>
    </xf>
    <xf numFmtId="3" fontId="17" fillId="0" borderId="41" xfId="1" applyNumberFormat="1" applyFont="1" applyBorder="1" applyAlignment="1" applyProtection="1">
      <alignment horizontal="left" vertical="center" wrapText="1" indent="2"/>
      <protection locked="0"/>
    </xf>
    <xf numFmtId="3" fontId="17" fillId="3" borderId="16" xfId="1" applyNumberFormat="1" applyFont="1" applyFill="1" applyBorder="1" applyAlignment="1" applyProtection="1">
      <alignment horizontal="center" vertical="center" wrapText="1"/>
      <protection locked="0"/>
    </xf>
    <xf numFmtId="3" fontId="17" fillId="3" borderId="14" xfId="1" applyNumberFormat="1" applyFont="1" applyFill="1" applyBorder="1" applyAlignment="1" applyProtection="1">
      <alignment horizontal="center" vertical="center" wrapText="1"/>
      <protection locked="0"/>
    </xf>
    <xf numFmtId="3" fontId="17" fillId="0" borderId="41" xfId="1" applyNumberFormat="1" applyFont="1" applyBorder="1" applyAlignment="1">
      <alignment horizontal="center" vertical="center" wrapText="1"/>
    </xf>
    <xf numFmtId="0" fontId="21" fillId="3" borderId="14" xfId="1" applyFont="1" applyFill="1" applyBorder="1" applyAlignment="1">
      <alignment horizontal="center" vertical="center" wrapText="1"/>
    </xf>
    <xf numFmtId="0" fontId="31" fillId="0" borderId="0" xfId="1" applyFont="1" applyAlignment="1">
      <alignment horizontal="center"/>
    </xf>
    <xf numFmtId="3" fontId="34" fillId="7" borderId="14" xfId="1" applyNumberFormat="1" applyFont="1" applyFill="1" applyBorder="1" applyAlignment="1">
      <alignment horizontal="center" vertical="center" wrapText="1"/>
    </xf>
    <xf numFmtId="3" fontId="34" fillId="7" borderId="41" xfId="1" applyNumberFormat="1" applyFont="1" applyFill="1" applyBorder="1" applyAlignment="1">
      <alignment horizontal="center" vertical="center" wrapText="1"/>
    </xf>
    <xf numFmtId="3" fontId="34" fillId="7" borderId="47" xfId="1" applyNumberFormat="1" applyFont="1" applyFill="1" applyBorder="1" applyAlignment="1">
      <alignment horizontal="center" vertical="center" wrapText="1"/>
    </xf>
    <xf numFmtId="3" fontId="34" fillId="7" borderId="70" xfId="1" applyNumberFormat="1" applyFont="1" applyFill="1" applyBorder="1" applyAlignment="1">
      <alignment horizontal="center" vertical="center" wrapText="1"/>
    </xf>
    <xf numFmtId="3" fontId="34" fillId="7" borderId="44" xfId="1" applyNumberFormat="1" applyFont="1" applyFill="1" applyBorder="1" applyAlignment="1">
      <alignment horizontal="center" vertical="center" wrapText="1"/>
    </xf>
    <xf numFmtId="3" fontId="34" fillId="7" borderId="71" xfId="1" applyNumberFormat="1" applyFont="1" applyFill="1" applyBorder="1" applyAlignment="1">
      <alignment horizontal="center" vertical="center" wrapText="1"/>
    </xf>
    <xf numFmtId="9" fontId="23" fillId="0" borderId="64" xfId="24" applyFont="1" applyBorder="1" applyAlignment="1" applyProtection="1">
      <alignment horizontal="center" vertical="center" wrapText="1"/>
    </xf>
    <xf numFmtId="9" fontId="23" fillId="0" borderId="34" xfId="24" applyFont="1" applyBorder="1" applyAlignment="1" applyProtection="1">
      <alignment horizontal="center" vertical="center" wrapText="1"/>
    </xf>
    <xf numFmtId="9" fontId="23" fillId="0" borderId="65" xfId="24" applyFont="1" applyBorder="1" applyAlignment="1" applyProtection="1">
      <alignment horizontal="center" vertical="center" wrapText="1"/>
    </xf>
    <xf numFmtId="3" fontId="23" fillId="7" borderId="5" xfId="1" applyNumberFormat="1" applyFont="1" applyFill="1" applyBorder="1" applyAlignment="1">
      <alignment horizontal="center" vertical="center" wrapText="1"/>
    </xf>
    <xf numFmtId="3" fontId="23" fillId="7" borderId="54" xfId="1" applyNumberFormat="1" applyFont="1" applyFill="1" applyBorder="1" applyAlignment="1">
      <alignment horizontal="center" vertical="center" wrapText="1"/>
    </xf>
    <xf numFmtId="1" fontId="23" fillId="0" borderId="16" xfId="1" applyNumberFormat="1" applyFont="1" applyBorder="1" applyAlignment="1">
      <alignment horizontal="center" vertical="center" wrapText="1"/>
    </xf>
    <xf numFmtId="1" fontId="23" fillId="0" borderId="66" xfId="1" applyNumberFormat="1" applyFont="1" applyBorder="1" applyAlignment="1">
      <alignment horizontal="center" vertical="center" wrapText="1"/>
    </xf>
    <xf numFmtId="3" fontId="34" fillId="7" borderId="5" xfId="1" applyNumberFormat="1" applyFont="1" applyFill="1" applyBorder="1" applyAlignment="1">
      <alignment horizontal="center" vertical="center" wrapText="1"/>
    </xf>
    <xf numFmtId="3" fontId="34" fillId="5" borderId="16" xfId="1" applyNumberFormat="1" applyFont="1" applyFill="1" applyBorder="1" applyAlignment="1">
      <alignment horizontal="center" vertical="center" wrapText="1"/>
    </xf>
    <xf numFmtId="3" fontId="34" fillId="5" borderId="66" xfId="1" applyNumberFormat="1" applyFont="1" applyFill="1" applyBorder="1" applyAlignment="1">
      <alignment horizontal="center" vertical="center" wrapText="1"/>
    </xf>
    <xf numFmtId="3" fontId="34" fillId="0" borderId="41" xfId="1" applyNumberFormat="1" applyFont="1" applyBorder="1" applyAlignment="1">
      <alignment horizontal="center" vertical="center" wrapText="1"/>
    </xf>
    <xf numFmtId="3" fontId="23" fillId="10" borderId="41" xfId="1" applyNumberFormat="1" applyFont="1" applyFill="1" applyBorder="1" applyAlignment="1">
      <alignment horizontal="center" vertical="center" wrapText="1"/>
    </xf>
    <xf numFmtId="9" fontId="25" fillId="0" borderId="33" xfId="24" applyFont="1" applyBorder="1" applyAlignment="1">
      <alignment horizontal="center" vertical="center" wrapText="1"/>
    </xf>
    <xf numFmtId="9" fontId="25" fillId="0" borderId="27" xfId="24" applyFont="1" applyBorder="1" applyAlignment="1">
      <alignment horizontal="center" vertical="center" wrapText="1"/>
    </xf>
    <xf numFmtId="3" fontId="23" fillId="6" borderId="5" xfId="1" applyNumberFormat="1" applyFont="1" applyFill="1" applyBorder="1" applyAlignment="1">
      <alignment horizontal="center" vertical="center" wrapText="1"/>
    </xf>
    <xf numFmtId="9" fontId="23" fillId="0" borderId="51" xfId="24" applyFont="1" applyBorder="1" applyAlignment="1" applyProtection="1">
      <alignment horizontal="center" vertical="center" wrapText="1"/>
    </xf>
    <xf numFmtId="0" fontId="23" fillId="9" borderId="38" xfId="1" applyFont="1" applyFill="1" applyBorder="1" applyAlignment="1">
      <alignment horizontal="left" vertical="center"/>
    </xf>
    <xf numFmtId="3" fontId="23" fillId="6" borderId="52" xfId="1" applyNumberFormat="1" applyFont="1" applyFill="1" applyBorder="1" applyAlignment="1">
      <alignment horizontal="center" vertical="center" wrapText="1"/>
    </xf>
    <xf numFmtId="3" fontId="23" fillId="6" borderId="53" xfId="1" applyNumberFormat="1" applyFont="1" applyFill="1" applyBorder="1" applyAlignment="1">
      <alignment horizontal="center" vertical="center" wrapText="1"/>
    </xf>
    <xf numFmtId="3" fontId="23" fillId="6" borderId="55" xfId="1" applyNumberFormat="1" applyFont="1" applyFill="1" applyBorder="1" applyAlignment="1">
      <alignment horizontal="center" vertical="center" wrapText="1"/>
    </xf>
    <xf numFmtId="3" fontId="23" fillId="6" borderId="73" xfId="1" applyNumberFormat="1" applyFont="1" applyFill="1" applyBorder="1" applyAlignment="1">
      <alignment horizontal="center" vertical="center" wrapText="1"/>
    </xf>
    <xf numFmtId="3" fontId="23" fillId="6" borderId="74" xfId="1" applyNumberFormat="1" applyFont="1" applyFill="1" applyBorder="1" applyAlignment="1">
      <alignment horizontal="center" vertical="center" wrapText="1"/>
    </xf>
    <xf numFmtId="3" fontId="23" fillId="6" borderId="75" xfId="1" applyNumberFormat="1" applyFont="1" applyFill="1" applyBorder="1" applyAlignment="1">
      <alignment horizontal="center" vertical="center" wrapText="1"/>
    </xf>
    <xf numFmtId="3" fontId="34" fillId="7" borderId="54" xfId="1" applyNumberFormat="1" applyFont="1" applyFill="1" applyBorder="1" applyAlignment="1">
      <alignment horizontal="center" vertical="center" wrapText="1"/>
    </xf>
    <xf numFmtId="0" fontId="15" fillId="0" borderId="87" xfId="1" applyFont="1" applyBorder="1" applyAlignment="1">
      <alignment horizontal="center" vertical="center"/>
    </xf>
    <xf numFmtId="0" fontId="15" fillId="0" borderId="87" xfId="1" applyFont="1" applyBorder="1" applyAlignment="1">
      <alignment horizontal="center" vertical="center" wrapText="1"/>
    </xf>
    <xf numFmtId="1" fontId="23" fillId="0" borderId="87" xfId="1" applyNumberFormat="1" applyFont="1" applyBorder="1" applyAlignment="1">
      <alignment horizontal="center" vertical="center" wrapText="1"/>
    </xf>
    <xf numFmtId="164" fontId="24" fillId="0" borderId="87" xfId="1" applyNumberFormat="1" applyFont="1" applyBorder="1" applyAlignment="1">
      <alignment horizontal="center" vertical="center" wrapText="1"/>
    </xf>
    <xf numFmtId="0" fontId="21" fillId="0" borderId="87" xfId="1" applyFont="1" applyBorder="1" applyAlignment="1">
      <alignment horizontal="center" vertical="center"/>
    </xf>
    <xf numFmtId="0" fontId="21" fillId="0" borderId="87" xfId="1" applyFont="1" applyBorder="1" applyAlignment="1">
      <alignment horizontal="center" vertical="center" wrapText="1"/>
    </xf>
    <xf numFmtId="1" fontId="23" fillId="3" borderId="87" xfId="1" applyNumberFormat="1" applyFont="1" applyFill="1" applyBorder="1" applyAlignment="1">
      <alignment horizontal="center" vertical="center" wrapText="1"/>
    </xf>
    <xf numFmtId="164" fontId="24" fillId="3" borderId="87" xfId="1" applyNumberFormat="1" applyFont="1" applyFill="1" applyBorder="1" applyAlignment="1">
      <alignment horizontal="center" vertical="center" wrapText="1"/>
    </xf>
    <xf numFmtId="0" fontId="36" fillId="3" borderId="87" xfId="0" applyFont="1" applyFill="1" applyBorder="1" applyAlignment="1">
      <alignment horizontal="center" vertical="center"/>
    </xf>
    <xf numFmtId="0" fontId="33" fillId="0" borderId="87" xfId="1" applyFont="1" applyBorder="1" applyAlignment="1">
      <alignment horizontal="center" vertical="center"/>
    </xf>
    <xf numFmtId="3" fontId="34" fillId="0" borderId="87" xfId="24" applyNumberFormat="1" applyFont="1" applyFill="1" applyBorder="1" applyAlignment="1">
      <alignment horizontal="center" vertical="center"/>
    </xf>
    <xf numFmtId="0" fontId="34" fillId="13" borderId="88" xfId="0" applyFont="1" applyFill="1" applyBorder="1" applyAlignment="1">
      <alignment horizontal="center" vertical="center"/>
    </xf>
    <xf numFmtId="3" fontId="17" fillId="3" borderId="87" xfId="1" applyNumberFormat="1" applyFont="1" applyFill="1" applyBorder="1" applyAlignment="1" applyProtection="1">
      <alignment horizontal="center" vertical="center" wrapText="1"/>
      <protection locked="0"/>
    </xf>
    <xf numFmtId="0" fontId="21" fillId="3" borderId="87" xfId="1" applyFont="1" applyFill="1" applyBorder="1" applyAlignment="1">
      <alignment horizontal="center" vertical="center" wrapText="1"/>
    </xf>
    <xf numFmtId="3" fontId="23" fillId="7" borderId="87" xfId="1" applyNumberFormat="1" applyFont="1" applyFill="1" applyBorder="1" applyAlignment="1">
      <alignment horizontal="center" vertical="center" wrapText="1"/>
    </xf>
    <xf numFmtId="3" fontId="34" fillId="0" borderId="87" xfId="1" applyNumberFormat="1" applyFont="1" applyBorder="1" applyAlignment="1">
      <alignment horizontal="center" vertical="center" wrapText="1"/>
    </xf>
    <xf numFmtId="3" fontId="23" fillId="0" borderId="87" xfId="1" applyNumberFormat="1" applyFont="1" applyBorder="1" applyAlignment="1">
      <alignment horizontal="center" vertical="center" wrapText="1"/>
    </xf>
    <xf numFmtId="3" fontId="23" fillId="5" borderId="87" xfId="1" applyNumberFormat="1" applyFont="1" applyFill="1" applyBorder="1" applyAlignment="1">
      <alignment horizontal="center" vertical="center" wrapText="1"/>
    </xf>
    <xf numFmtId="3" fontId="14" fillId="0" borderId="89" xfId="1" applyNumberFormat="1" applyFont="1" applyBorder="1" applyAlignment="1">
      <alignment horizontal="center" vertical="center" wrapText="1"/>
    </xf>
    <xf numFmtId="0" fontId="17" fillId="0" borderId="90" xfId="1" applyFont="1" applyBorder="1" applyAlignment="1">
      <alignment vertical="center"/>
    </xf>
    <xf numFmtId="3" fontId="23" fillId="5" borderId="89" xfId="1" applyNumberFormat="1" applyFont="1" applyFill="1" applyBorder="1" applyAlignment="1">
      <alignment horizontal="center" vertical="center" wrapText="1"/>
    </xf>
    <xf numFmtId="3" fontId="34" fillId="0" borderId="89" xfId="1" applyNumberFormat="1" applyFont="1" applyBorder="1" applyAlignment="1">
      <alignment horizontal="center" vertical="center" wrapText="1"/>
    </xf>
    <xf numFmtId="3" fontId="23" fillId="0" borderId="89" xfId="1" applyNumberFormat="1" applyFont="1" applyBorder="1" applyAlignment="1">
      <alignment horizontal="center" vertical="center" wrapText="1"/>
    </xf>
    <xf numFmtId="9" fontId="23" fillId="0" borderId="91" xfId="24" applyFont="1" applyBorder="1" applyAlignment="1" applyProtection="1">
      <alignment horizontal="center" vertical="center" wrapText="1"/>
    </xf>
    <xf numFmtId="0" fontId="17" fillId="0" borderId="92" xfId="1" applyFont="1" applyBorder="1" applyAlignment="1">
      <alignment vertical="center"/>
    </xf>
    <xf numFmtId="3" fontId="23" fillId="5" borderId="93" xfId="1" applyNumberFormat="1" applyFont="1" applyFill="1" applyBorder="1" applyAlignment="1">
      <alignment horizontal="center" vertical="center" wrapText="1"/>
    </xf>
    <xf numFmtId="3" fontId="34" fillId="0" borderId="93" xfId="1" applyNumberFormat="1" applyFont="1" applyBorder="1" applyAlignment="1">
      <alignment horizontal="center" vertical="center" wrapText="1"/>
    </xf>
    <xf numFmtId="3" fontId="23" fillId="0" borderId="93" xfId="1" applyNumberFormat="1" applyFont="1" applyBorder="1" applyAlignment="1">
      <alignment horizontal="center" vertical="center" wrapText="1"/>
    </xf>
    <xf numFmtId="9" fontId="23" fillId="0" borderId="94" xfId="24" applyFont="1" applyBorder="1" applyAlignment="1" applyProtection="1">
      <alignment horizontal="center" vertical="center" wrapText="1"/>
    </xf>
    <xf numFmtId="9" fontId="23" fillId="0" borderId="95" xfId="24" applyFont="1" applyBorder="1" applyAlignment="1" applyProtection="1">
      <alignment horizontal="center" vertical="center" wrapText="1"/>
    </xf>
    <xf numFmtId="3" fontId="14" fillId="0" borderId="96" xfId="1" applyNumberFormat="1" applyFont="1" applyBorder="1" applyAlignment="1">
      <alignment horizontal="center" vertical="center" wrapText="1"/>
    </xf>
    <xf numFmtId="3" fontId="14" fillId="0" borderId="97" xfId="1" applyNumberFormat="1" applyFont="1" applyBorder="1" applyAlignment="1">
      <alignment horizontal="center" vertical="center" wrapText="1"/>
    </xf>
    <xf numFmtId="3" fontId="23" fillId="6" borderId="97" xfId="1" applyNumberFormat="1" applyFont="1" applyFill="1" applyBorder="1" applyAlignment="1">
      <alignment horizontal="center" vertical="center" wrapText="1"/>
    </xf>
    <xf numFmtId="0" fontId="17" fillId="0" borderId="98" xfId="1" applyFont="1" applyBorder="1" applyAlignment="1">
      <alignment vertical="center"/>
    </xf>
    <xf numFmtId="3" fontId="34" fillId="7" borderId="97" xfId="1" applyNumberFormat="1" applyFont="1" applyFill="1" applyBorder="1" applyAlignment="1">
      <alignment horizontal="center" vertical="center" wrapText="1"/>
    </xf>
    <xf numFmtId="3" fontId="34" fillId="5" borderId="97" xfId="1" applyNumberFormat="1" applyFont="1" applyFill="1" applyBorder="1" applyAlignment="1">
      <alignment horizontal="center" vertical="center" wrapText="1"/>
    </xf>
    <xf numFmtId="0" fontId="34" fillId="0" borderId="99" xfId="1" applyFont="1" applyBorder="1" applyAlignment="1">
      <alignment vertical="center"/>
    </xf>
    <xf numFmtId="1" fontId="23" fillId="0" borderId="97" xfId="1" applyNumberFormat="1" applyFont="1" applyBorder="1" applyAlignment="1">
      <alignment horizontal="center" vertical="center" wrapText="1"/>
    </xf>
    <xf numFmtId="9" fontId="25" fillId="0" borderId="95" xfId="24" applyFont="1" applyBorder="1" applyAlignment="1">
      <alignment horizontal="center" vertical="center" wrapText="1"/>
    </xf>
    <xf numFmtId="1" fontId="23" fillId="0" borderId="100" xfId="1" applyNumberFormat="1" applyFont="1" applyBorder="1" applyAlignment="1">
      <alignment horizontal="center" vertical="center" wrapText="1"/>
    </xf>
    <xf numFmtId="1" fontId="23" fillId="0" borderId="97" xfId="1" applyNumberFormat="1" applyFont="1" applyBorder="1" applyAlignment="1">
      <alignment horizontal="center" vertical="center" wrapText="1"/>
    </xf>
    <xf numFmtId="9" fontId="25" fillId="0" borderId="95" xfId="24" applyFont="1" applyBorder="1" applyAlignment="1">
      <alignment horizontal="center" vertical="center" wrapText="1"/>
    </xf>
    <xf numFmtId="0" fontId="34" fillId="0" borderId="99" xfId="1" applyFont="1" applyBorder="1" applyAlignment="1">
      <alignment vertical="center" wrapText="1"/>
    </xf>
    <xf numFmtId="0" fontId="34" fillId="0" borderId="101" xfId="1" applyFont="1" applyBorder="1" applyAlignment="1">
      <alignment vertical="center"/>
    </xf>
    <xf numFmtId="0" fontId="34" fillId="0" borderId="102" xfId="1" applyFont="1" applyBorder="1" applyAlignment="1">
      <alignment vertical="center"/>
    </xf>
    <xf numFmtId="0" fontId="34" fillId="3" borderId="102" xfId="1" applyFont="1" applyFill="1" applyBorder="1" applyAlignment="1">
      <alignment vertical="center"/>
    </xf>
    <xf numFmtId="3" fontId="34" fillId="7" borderId="103" xfId="1" applyNumberFormat="1" applyFont="1" applyFill="1" applyBorder="1" applyAlignment="1">
      <alignment horizontal="center" vertical="center" wrapText="1"/>
    </xf>
    <xf numFmtId="0" fontId="23" fillId="9" borderId="104" xfId="1" applyFont="1" applyFill="1" applyBorder="1" applyAlignment="1">
      <alignment horizontal="left" vertical="center"/>
    </xf>
    <xf numFmtId="0" fontId="17" fillId="0" borderId="101" xfId="1" applyFont="1" applyBorder="1" applyAlignment="1">
      <alignment horizontal="left" vertical="center"/>
    </xf>
    <xf numFmtId="3" fontId="34" fillId="12" borderId="105" xfId="1" applyNumberFormat="1" applyFont="1" applyFill="1" applyBorder="1" applyAlignment="1">
      <alignment horizontal="center" vertical="center" wrapText="1"/>
    </xf>
    <xf numFmtId="3" fontId="34" fillId="12" borderId="106" xfId="1" applyNumberFormat="1" applyFont="1" applyFill="1" applyBorder="1" applyAlignment="1">
      <alignment horizontal="center" vertical="center" wrapText="1"/>
    </xf>
    <xf numFmtId="3" fontId="34" fillId="12" borderId="107" xfId="1" applyNumberFormat="1" applyFont="1" applyFill="1" applyBorder="1" applyAlignment="1">
      <alignment horizontal="center" vertical="center" wrapText="1"/>
    </xf>
    <xf numFmtId="0" fontId="34" fillId="0" borderId="101" xfId="1" applyFont="1" applyBorder="1" applyAlignment="1">
      <alignment horizontal="left" vertical="center"/>
    </xf>
  </cellXfs>
  <cellStyles count="31">
    <cellStyle name="Hiperlink" xfId="14" builtinId="8" hidden="1"/>
    <cellStyle name="Hiperlink" xfId="16" builtinId="8" hidden="1"/>
    <cellStyle name="Hiperlink" xfId="18" builtinId="8" hidden="1"/>
    <cellStyle name="Hiperlink" xfId="20" builtinId="8" hidden="1"/>
    <cellStyle name="Hiperlink" xfId="22" builtinId="8" hidden="1"/>
    <cellStyle name="Hiperlink" xfId="10" builtinId="8" hidden="1"/>
    <cellStyle name="Hiperlink" xfId="12" builtinId="8" hidden="1"/>
    <cellStyle name="Hiperlink" xfId="8" builtinId="8" hidden="1"/>
    <cellStyle name="Hiperlink" xfId="6" builtinId="8" hidden="1"/>
    <cellStyle name="Hiperlink Visitado" xfId="11" builtinId="9" hidden="1"/>
    <cellStyle name="Hiperlink Visitado" xfId="13" builtinId="9" hidden="1"/>
    <cellStyle name="Hiperlink Visitado" xfId="19" builtinId="9" hidden="1"/>
    <cellStyle name="Hiperlink Visitado" xfId="7" builtinId="9" hidden="1"/>
    <cellStyle name="Hiperlink Visitado" xfId="9" builtinId="9" hidden="1"/>
    <cellStyle name="Hiperlink Visitado" xfId="23" builtinId="9" hidden="1"/>
    <cellStyle name="Hiperlink Visitado" xfId="21" builtinId="9" hidden="1"/>
    <cellStyle name="Hiperlink Visitado" xfId="17" builtinId="9" hidden="1"/>
    <cellStyle name="Hiperlink Visitado" xfId="15" builtinId="9" hidden="1"/>
    <cellStyle name="Normal" xfId="0" builtinId="0"/>
    <cellStyle name="Normal 2" xfId="1" xr:uid="{00000000-0005-0000-0000-000013000000}"/>
    <cellStyle name="Normal 3" xfId="4" xr:uid="{00000000-0005-0000-0000-000014000000}"/>
    <cellStyle name="Porcentagem" xfId="24" builtinId="5"/>
    <cellStyle name="Porcentagem 2" xfId="2" xr:uid="{00000000-0005-0000-0000-000016000000}"/>
    <cellStyle name="Vírgula 2" xfId="3" xr:uid="{00000000-0005-0000-0000-000017000000}"/>
    <cellStyle name="Vírgula 2 2" xfId="25" xr:uid="{00000000-0005-0000-0000-000018000000}"/>
    <cellStyle name="Vírgula 2 2 2" xfId="29" xr:uid="{6C0582CC-8906-4B73-8B2A-E230694C4188}"/>
    <cellStyle name="Vírgula 2 3" xfId="27" xr:uid="{D7F44D33-2473-4005-A6DB-D5ED7005DA76}"/>
    <cellStyle name="Vírgula 3" xfId="5" xr:uid="{00000000-0005-0000-0000-000019000000}"/>
    <cellStyle name="Vírgula 3 2" xfId="26" xr:uid="{00000000-0005-0000-0000-00001A000000}"/>
    <cellStyle name="Vírgula 3 2 2" xfId="30" xr:uid="{A00FD752-F45D-413F-84FC-D657C3FCC14B}"/>
    <cellStyle name="Vírgula 3 3" xfId="28" xr:uid="{22633324-B5BB-49D6-9422-7CD1C0761648}"/>
  </cellStyles>
  <dxfs count="0"/>
  <tableStyles count="0" defaultTableStyle="TableStyleMedium2" defaultPivotStyle="PivotStyleLight16"/>
  <colors>
    <mruColors>
      <color rgb="FFFFFF99"/>
      <color rgb="FF00CC66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1845470</xdr:colOff>
      <xdr:row>0</xdr:row>
      <xdr:rowOff>71438</xdr:rowOff>
    </xdr:from>
    <xdr:to>
      <xdr:col>16</xdr:col>
      <xdr:colOff>124618</xdr:colOff>
      <xdr:row>3</xdr:row>
      <xdr:rowOff>18523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BA03F8A6-A76F-4BBC-99DD-6CD159EB509D}"/>
            </a:ext>
          </a:extLst>
        </xdr:cNvPr>
        <xdr:cNvGrpSpPr/>
      </xdr:nvGrpSpPr>
      <xdr:grpSpPr>
        <a:xfrm>
          <a:off x="1845470" y="71438"/>
          <a:ext cx="13538198" cy="97578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371528B3-0C29-481B-8B80-96DF98E212C6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 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6452D5EE-822E-47DD-98A7-2404B09A637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E6668EB6-D808-4B6B-BE7E-5E1D5B667D1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0FA387C1-88C0-40B0-B075-70C72B92A70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1083468</xdr:colOff>
      <xdr:row>0</xdr:row>
      <xdr:rowOff>95250</xdr:rowOff>
    </xdr:from>
    <xdr:to>
      <xdr:col>16</xdr:col>
      <xdr:colOff>136523</xdr:colOff>
      <xdr:row>3</xdr:row>
      <xdr:rowOff>42335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3758482C-5460-47DA-8410-431E3A662E51}"/>
            </a:ext>
          </a:extLst>
        </xdr:cNvPr>
        <xdr:cNvGrpSpPr/>
      </xdr:nvGrpSpPr>
      <xdr:grpSpPr>
        <a:xfrm>
          <a:off x="1083468" y="95250"/>
          <a:ext cx="14454980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39DD8765-CE70-400A-89BC-FE1343D2829C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 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089D8B88-EE01-40BE-95A8-B01CC7E5A3E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23D67391-E7FE-4B96-96FE-B1B42BCC5C6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29356526-A146-498F-B320-0F2E483CFF7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1476375</xdr:colOff>
      <xdr:row>0</xdr:row>
      <xdr:rowOff>83344</xdr:rowOff>
    </xdr:from>
    <xdr:to>
      <xdr:col>16</xdr:col>
      <xdr:colOff>219867</xdr:colOff>
      <xdr:row>3</xdr:row>
      <xdr:rowOff>30429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EE14884E-9296-4E85-B14C-A15DB816389C}"/>
            </a:ext>
          </a:extLst>
        </xdr:cNvPr>
        <xdr:cNvGrpSpPr/>
      </xdr:nvGrpSpPr>
      <xdr:grpSpPr>
        <a:xfrm>
          <a:off x="1476375" y="83344"/>
          <a:ext cx="14250192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F9B274A1-ECBF-484A-86A2-A29D128A4DBB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7F311C1F-005C-4494-B729-82D21BFCCCC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E5E62D3F-C96C-43E2-BB28-5E078920F5B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4F4EA8AE-7DB6-4A4B-9D6F-4D05635D76C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1452561</xdr:colOff>
      <xdr:row>0</xdr:row>
      <xdr:rowOff>82021</xdr:rowOff>
    </xdr:from>
    <xdr:to>
      <xdr:col>16</xdr:col>
      <xdr:colOff>100803</xdr:colOff>
      <xdr:row>3</xdr:row>
      <xdr:rowOff>29106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37FED3AC-0F54-47AF-818C-6588AF97686D}"/>
            </a:ext>
          </a:extLst>
        </xdr:cNvPr>
        <xdr:cNvGrpSpPr/>
      </xdr:nvGrpSpPr>
      <xdr:grpSpPr>
        <a:xfrm>
          <a:off x="1452561" y="82021"/>
          <a:ext cx="14002542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7700F553-53D9-483D-8766-7AC9703AE0B9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 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233D6F49-CAFB-4DD3-9B6B-54B944AEEF2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6297ECE8-719E-4A47-BDAF-12FC7A9FF1F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414D9939-7012-4260-86E5-67C2AB8B9F8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1154901</xdr:colOff>
      <xdr:row>0</xdr:row>
      <xdr:rowOff>119063</xdr:rowOff>
    </xdr:from>
    <xdr:to>
      <xdr:col>16</xdr:col>
      <xdr:colOff>196049</xdr:colOff>
      <xdr:row>3</xdr:row>
      <xdr:rowOff>66148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B7E1368F-9728-4080-837C-6F06E4D1E252}"/>
            </a:ext>
          </a:extLst>
        </xdr:cNvPr>
        <xdr:cNvGrpSpPr/>
      </xdr:nvGrpSpPr>
      <xdr:grpSpPr>
        <a:xfrm>
          <a:off x="1154901" y="119063"/>
          <a:ext cx="14090648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2593F3AC-9ADF-41CF-B6E4-0C4C7D423C7C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3D1624F1-E524-4AF9-AA68-367CEBEA7FD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871F66C3-4EF9-434B-908E-6145E4AC326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475369B9-2D06-4CDC-82D9-38EE96C17D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1119188</xdr:colOff>
      <xdr:row>0</xdr:row>
      <xdr:rowOff>83344</xdr:rowOff>
    </xdr:from>
    <xdr:to>
      <xdr:col>16</xdr:col>
      <xdr:colOff>207961</xdr:colOff>
      <xdr:row>3</xdr:row>
      <xdr:rowOff>30429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F5A0746E-E765-4CCD-9CCA-BD9366D9502D}"/>
            </a:ext>
          </a:extLst>
        </xdr:cNvPr>
        <xdr:cNvGrpSpPr/>
      </xdr:nvGrpSpPr>
      <xdr:grpSpPr>
        <a:xfrm>
          <a:off x="1119188" y="83344"/>
          <a:ext cx="14424023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58A0A690-FB9B-43B5-A628-603046BFD549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30CB0184-D28E-4B6C-BD92-7AB6156443A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6FA02041-67D4-4C6A-805A-3583E7C7C8A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1C3403A7-6654-4E14-8B98-B8EEC00F769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440531</xdr:colOff>
      <xdr:row>0</xdr:row>
      <xdr:rowOff>154781</xdr:rowOff>
    </xdr:from>
    <xdr:to>
      <xdr:col>15</xdr:col>
      <xdr:colOff>410367</xdr:colOff>
      <xdr:row>3</xdr:row>
      <xdr:rowOff>101866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2DE781EC-66DB-4EFD-89B3-F5858C2D95A1}"/>
            </a:ext>
          </a:extLst>
        </xdr:cNvPr>
        <xdr:cNvGrpSpPr/>
      </xdr:nvGrpSpPr>
      <xdr:grpSpPr>
        <a:xfrm>
          <a:off x="440531" y="154781"/>
          <a:ext cx="14695486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646DBEF4-7A11-401D-AF69-0D4723B56318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 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4A1F7447-8062-4E7D-ADB5-1D5E1959144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4982FCE0-B97D-47EF-9E5D-1D79BB67C3D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1F200B99-8727-4E28-A266-57567E84DA5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952500</xdr:colOff>
      <xdr:row>0</xdr:row>
      <xdr:rowOff>83344</xdr:rowOff>
    </xdr:from>
    <xdr:to>
      <xdr:col>16</xdr:col>
      <xdr:colOff>267492</xdr:colOff>
      <xdr:row>3</xdr:row>
      <xdr:rowOff>30429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C2A92C14-BB02-43D4-AC4B-96368F9F65DB}"/>
            </a:ext>
          </a:extLst>
        </xdr:cNvPr>
        <xdr:cNvGrpSpPr/>
      </xdr:nvGrpSpPr>
      <xdr:grpSpPr>
        <a:xfrm>
          <a:off x="952500" y="83344"/>
          <a:ext cx="14802642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660E11E1-0F36-4E72-9AE3-4E3C721C5683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E6310790-3144-4904-9CD3-6EB51A90711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61EBC2D6-9FF5-4C86-98E4-DE68892351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A91A307F-CE33-444B-B5D8-C0931A39ECD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1202531</xdr:colOff>
      <xdr:row>0</xdr:row>
      <xdr:rowOff>71438</xdr:rowOff>
    </xdr:from>
    <xdr:to>
      <xdr:col>16</xdr:col>
      <xdr:colOff>219867</xdr:colOff>
      <xdr:row>3</xdr:row>
      <xdr:rowOff>18523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270D66A6-6560-42E8-A9B6-54399511DD2C}"/>
            </a:ext>
          </a:extLst>
        </xdr:cNvPr>
        <xdr:cNvGrpSpPr/>
      </xdr:nvGrpSpPr>
      <xdr:grpSpPr>
        <a:xfrm>
          <a:off x="1202531" y="71438"/>
          <a:ext cx="13552486" cy="994835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8838872D-E30E-D1E2-3AE2-0F1967800C93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11E7730F-8B04-BD68-6F2B-CDA29153293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B9CA5A12-9B74-8B23-3B8B-EACA37B2AA1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C9E8609C-60FF-E5CE-1B30-7448BDAC630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1202531</xdr:colOff>
      <xdr:row>0</xdr:row>
      <xdr:rowOff>71438</xdr:rowOff>
    </xdr:from>
    <xdr:to>
      <xdr:col>16</xdr:col>
      <xdr:colOff>219867</xdr:colOff>
      <xdr:row>3</xdr:row>
      <xdr:rowOff>18523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CF352A29-8B64-4AA2-87CC-3F5FDD2EAD63}"/>
            </a:ext>
          </a:extLst>
        </xdr:cNvPr>
        <xdr:cNvGrpSpPr/>
      </xdr:nvGrpSpPr>
      <xdr:grpSpPr>
        <a:xfrm>
          <a:off x="1202531" y="71438"/>
          <a:ext cx="13552486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9A93AD7E-DEDD-4184-A6CF-1D226DC48C9E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F07F224E-60B7-4FD2-965C-0218B22C503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9CA2E954-C8CD-4A65-9F8D-42F43A5BE34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E2780E83-1260-4933-B912-2CCEF743EE4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1202531</xdr:colOff>
      <xdr:row>0</xdr:row>
      <xdr:rowOff>71438</xdr:rowOff>
    </xdr:from>
    <xdr:to>
      <xdr:col>16</xdr:col>
      <xdr:colOff>219867</xdr:colOff>
      <xdr:row>3</xdr:row>
      <xdr:rowOff>18523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E06CBA9C-F794-4C5D-A3D2-E8ACC73C4160}"/>
            </a:ext>
          </a:extLst>
        </xdr:cNvPr>
        <xdr:cNvGrpSpPr/>
      </xdr:nvGrpSpPr>
      <xdr:grpSpPr>
        <a:xfrm>
          <a:off x="1202531" y="71438"/>
          <a:ext cx="13552486" cy="994835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9C9C69D8-22EF-FA65-3626-B2976CE9DACB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D2A81167-3A6A-97D7-30A0-F9FED87A20E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77740CD6-7556-8D5C-1B81-FB567175609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05188EC1-5705-6DFF-00A9-7544312766E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976312</xdr:colOff>
      <xdr:row>0</xdr:row>
      <xdr:rowOff>95250</xdr:rowOff>
    </xdr:from>
    <xdr:to>
      <xdr:col>16</xdr:col>
      <xdr:colOff>196054</xdr:colOff>
      <xdr:row>3</xdr:row>
      <xdr:rowOff>42335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B6664DA8-C7FA-4BFC-8E13-74EA575EB94C}"/>
            </a:ext>
          </a:extLst>
        </xdr:cNvPr>
        <xdr:cNvGrpSpPr/>
      </xdr:nvGrpSpPr>
      <xdr:grpSpPr>
        <a:xfrm>
          <a:off x="976312" y="95250"/>
          <a:ext cx="14250192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26863B43-EA83-448E-8D59-894684244A58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98A72E9E-7845-452E-8A43-24AEF22922C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E1D9B5C8-E55F-40F5-BF70-763D48F891D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4A3D571D-38E5-4DC5-A0B6-54D829F7C3A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1202531</xdr:colOff>
      <xdr:row>0</xdr:row>
      <xdr:rowOff>71438</xdr:rowOff>
    </xdr:from>
    <xdr:to>
      <xdr:col>16</xdr:col>
      <xdr:colOff>219867</xdr:colOff>
      <xdr:row>3</xdr:row>
      <xdr:rowOff>18523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6315649-71A3-4684-826C-783DD323CDCE}"/>
            </a:ext>
          </a:extLst>
        </xdr:cNvPr>
        <xdr:cNvGrpSpPr/>
      </xdr:nvGrpSpPr>
      <xdr:grpSpPr>
        <a:xfrm>
          <a:off x="1202531" y="71438"/>
          <a:ext cx="13552486" cy="994835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6FE60437-3370-2A3E-48EF-78705A0BDEC4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56AC2BD8-CF1E-9167-0D5B-FEC17E450DB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5A8FFC08-A03C-6C44-178A-C54F99CEBEC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5B73CC52-7973-2F77-65C3-87EEF6953BF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1202531</xdr:colOff>
      <xdr:row>0</xdr:row>
      <xdr:rowOff>71438</xdr:rowOff>
    </xdr:from>
    <xdr:to>
      <xdr:col>16</xdr:col>
      <xdr:colOff>219867</xdr:colOff>
      <xdr:row>3</xdr:row>
      <xdr:rowOff>18523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8780098F-6916-429F-83B7-F92EE6CB7A4F}"/>
            </a:ext>
          </a:extLst>
        </xdr:cNvPr>
        <xdr:cNvGrpSpPr/>
      </xdr:nvGrpSpPr>
      <xdr:grpSpPr>
        <a:xfrm>
          <a:off x="1202531" y="71438"/>
          <a:ext cx="13552486" cy="994835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3BA30F1E-F9C7-E997-2C39-23F59894B1FA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76691A98-0321-7C1D-B31C-9CE14F76A24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5C7B5461-8E22-4012-C433-CBAFF6930FB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48578639-2229-E1E9-8AEE-9203A1963E9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1023939</xdr:colOff>
      <xdr:row>0</xdr:row>
      <xdr:rowOff>83343</xdr:rowOff>
    </xdr:from>
    <xdr:to>
      <xdr:col>16</xdr:col>
      <xdr:colOff>243681</xdr:colOff>
      <xdr:row>3</xdr:row>
      <xdr:rowOff>30428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E59C20E-F2E1-4D33-B28D-AA0F1C46E531}"/>
            </a:ext>
          </a:extLst>
        </xdr:cNvPr>
        <xdr:cNvGrpSpPr/>
      </xdr:nvGrpSpPr>
      <xdr:grpSpPr>
        <a:xfrm>
          <a:off x="1023939" y="83343"/>
          <a:ext cx="13545342" cy="994835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468E4DE6-C197-F2CA-CEC4-2919C69B944A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 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316EF02A-A94F-16A2-CCAB-6A4FA173D76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47BA1646-0D09-77CA-DD37-B8B26C79CC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93EF6222-F3C7-A246-702A-13F30E0E870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1023939</xdr:colOff>
      <xdr:row>0</xdr:row>
      <xdr:rowOff>83343</xdr:rowOff>
    </xdr:from>
    <xdr:to>
      <xdr:col>16</xdr:col>
      <xdr:colOff>243681</xdr:colOff>
      <xdr:row>3</xdr:row>
      <xdr:rowOff>30428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74041564-B16D-4EC3-A1E5-0265BFD746ED}"/>
            </a:ext>
          </a:extLst>
        </xdr:cNvPr>
        <xdr:cNvGrpSpPr/>
      </xdr:nvGrpSpPr>
      <xdr:grpSpPr>
        <a:xfrm>
          <a:off x="1023939" y="83343"/>
          <a:ext cx="15774192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1A69DB3C-6327-4AE8-AF66-0366DD0ECF25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 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3B4FBABA-6F5E-4053-94EB-E8BB6CEB16B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8">
            <a:extLst>
              <a:ext uri="{FF2B5EF4-FFF2-40B4-BE49-F238E27FC236}">
                <a16:creationId xmlns:a16="http://schemas.microsoft.com/office/drawing/2014/main" id="{CEFE4C17-4724-45E5-9B13-B53C3030B6F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7">
            <a:extLst>
              <a:ext uri="{FF2B5EF4-FFF2-40B4-BE49-F238E27FC236}">
                <a16:creationId xmlns:a16="http://schemas.microsoft.com/office/drawing/2014/main" id="{7DCD00F8-B9B7-418B-A6CE-ED194823D0C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1404937</xdr:colOff>
      <xdr:row>0</xdr:row>
      <xdr:rowOff>83344</xdr:rowOff>
    </xdr:from>
    <xdr:to>
      <xdr:col>15</xdr:col>
      <xdr:colOff>600867</xdr:colOff>
      <xdr:row>3</xdr:row>
      <xdr:rowOff>30429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11750B16-8D41-4761-BF0A-C51A91E8A9BE}"/>
            </a:ext>
          </a:extLst>
        </xdr:cNvPr>
        <xdr:cNvGrpSpPr/>
      </xdr:nvGrpSpPr>
      <xdr:grpSpPr>
        <a:xfrm>
          <a:off x="1404937" y="83344"/>
          <a:ext cx="13197680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F37505A6-7CC4-4980-B9B4-95AA4EAF3480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30289E61-83EA-4C83-BDE7-144DC5FB1B2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9639602E-2951-4859-B3F2-108236B872A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5757CCA9-7B49-42EF-AEAC-A8D465FE98F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1071563</xdr:colOff>
      <xdr:row>0</xdr:row>
      <xdr:rowOff>95250</xdr:rowOff>
    </xdr:from>
    <xdr:to>
      <xdr:col>16</xdr:col>
      <xdr:colOff>291305</xdr:colOff>
      <xdr:row>3</xdr:row>
      <xdr:rowOff>42335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63D9E4EE-FD75-446F-8F99-2ACBE7419E86}"/>
            </a:ext>
          </a:extLst>
        </xdr:cNvPr>
        <xdr:cNvGrpSpPr/>
      </xdr:nvGrpSpPr>
      <xdr:grpSpPr>
        <a:xfrm>
          <a:off x="1071563" y="95250"/>
          <a:ext cx="14259717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6292E92F-76E9-4F4C-90EE-2791C2D8E2CC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4953CEEA-0200-47B3-8804-0DE7AA88B3A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8">
            <a:extLst>
              <a:ext uri="{FF2B5EF4-FFF2-40B4-BE49-F238E27FC236}">
                <a16:creationId xmlns:a16="http://schemas.microsoft.com/office/drawing/2014/main" id="{4EFF1516-5ECC-42A7-9B5F-972371F4398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7">
            <a:extLst>
              <a:ext uri="{FF2B5EF4-FFF2-40B4-BE49-F238E27FC236}">
                <a16:creationId xmlns:a16="http://schemas.microsoft.com/office/drawing/2014/main" id="{7730448E-0FB7-45DF-9D8E-81043C4E48A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1071563</xdr:colOff>
      <xdr:row>0</xdr:row>
      <xdr:rowOff>95250</xdr:rowOff>
    </xdr:from>
    <xdr:to>
      <xdr:col>16</xdr:col>
      <xdr:colOff>291305</xdr:colOff>
      <xdr:row>3</xdr:row>
      <xdr:rowOff>42335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42015AF-538A-4047-A8B5-4BC377FB7160}"/>
            </a:ext>
          </a:extLst>
        </xdr:cNvPr>
        <xdr:cNvGrpSpPr/>
      </xdr:nvGrpSpPr>
      <xdr:grpSpPr>
        <a:xfrm>
          <a:off x="1071563" y="95250"/>
          <a:ext cx="13773942" cy="994835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05458E1B-25B3-B73B-4667-7507E1B3D110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2056712E-0237-A7A1-F3ED-2A405BD963D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09817AC4-F04C-ADCB-62D1-1BBDE9C2866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F8C29902-D972-3076-ECA2-EA6248F663A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964406</xdr:colOff>
      <xdr:row>0</xdr:row>
      <xdr:rowOff>95250</xdr:rowOff>
    </xdr:from>
    <xdr:to>
      <xdr:col>16</xdr:col>
      <xdr:colOff>184148</xdr:colOff>
      <xdr:row>3</xdr:row>
      <xdr:rowOff>42335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91EF89D5-FDDC-4310-95AF-A0FE51CA069C}"/>
            </a:ext>
          </a:extLst>
        </xdr:cNvPr>
        <xdr:cNvGrpSpPr/>
      </xdr:nvGrpSpPr>
      <xdr:grpSpPr>
        <a:xfrm>
          <a:off x="964406" y="95250"/>
          <a:ext cx="13659642" cy="994835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C0EDA614-9FFC-C919-B9AF-81786DD340F9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0F7930F5-713A-6A36-9CA9-8D3BC6C66B2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4ABD94D8-3D1E-9419-C4C7-8FE8C7483AE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AE76BA09-C72C-C1D6-69FA-A797D4D956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607219</xdr:colOff>
      <xdr:row>0</xdr:row>
      <xdr:rowOff>95250</xdr:rowOff>
    </xdr:from>
    <xdr:to>
      <xdr:col>16</xdr:col>
      <xdr:colOff>327024</xdr:colOff>
      <xdr:row>3</xdr:row>
      <xdr:rowOff>42335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784C3A5A-93DF-420B-9C44-010BD89B613D}"/>
            </a:ext>
          </a:extLst>
        </xdr:cNvPr>
        <xdr:cNvGrpSpPr/>
      </xdr:nvGrpSpPr>
      <xdr:grpSpPr>
        <a:xfrm>
          <a:off x="607219" y="95250"/>
          <a:ext cx="13835855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A1F03565-365C-46E2-B7A9-6D2F3A062C9C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C1B29701-8F28-4C76-9963-C57B469A58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58F5B62A-AE56-4D1D-90E9-A9607966F2C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DCB10574-470E-40CC-8AFB-B7D09C83CF4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1035844</xdr:colOff>
      <xdr:row>0</xdr:row>
      <xdr:rowOff>95250</xdr:rowOff>
    </xdr:from>
    <xdr:to>
      <xdr:col>16</xdr:col>
      <xdr:colOff>124617</xdr:colOff>
      <xdr:row>3</xdr:row>
      <xdr:rowOff>42335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C356D02E-09AA-44A2-920A-AD01682FCC84}"/>
            </a:ext>
          </a:extLst>
        </xdr:cNvPr>
        <xdr:cNvGrpSpPr/>
      </xdr:nvGrpSpPr>
      <xdr:grpSpPr>
        <a:xfrm>
          <a:off x="1035844" y="95250"/>
          <a:ext cx="14338298" cy="97578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5528F24C-4BDF-4B96-A2AD-05684A95266C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6C361E3B-F31B-4898-BE7D-3594BB676E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8">
            <a:extLst>
              <a:ext uri="{FF2B5EF4-FFF2-40B4-BE49-F238E27FC236}">
                <a16:creationId xmlns:a16="http://schemas.microsoft.com/office/drawing/2014/main" id="{A4CCAD38-E1BF-40B3-8005-D97AEB3922F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7">
            <a:extLst>
              <a:ext uri="{FF2B5EF4-FFF2-40B4-BE49-F238E27FC236}">
                <a16:creationId xmlns:a16="http://schemas.microsoft.com/office/drawing/2014/main" id="{E4100485-1397-4B17-AD1B-0A44738F89C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1083469</xdr:colOff>
      <xdr:row>0</xdr:row>
      <xdr:rowOff>71438</xdr:rowOff>
    </xdr:from>
    <xdr:to>
      <xdr:col>16</xdr:col>
      <xdr:colOff>362742</xdr:colOff>
      <xdr:row>3</xdr:row>
      <xdr:rowOff>18523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44186003-F3BE-45F8-902E-5F1DF62C7FA2}"/>
            </a:ext>
          </a:extLst>
        </xdr:cNvPr>
        <xdr:cNvGrpSpPr/>
      </xdr:nvGrpSpPr>
      <xdr:grpSpPr>
        <a:xfrm>
          <a:off x="1083469" y="71438"/>
          <a:ext cx="13728698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BDBDCAE8-2AB7-4593-AAF7-986C8BAE58D5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68DF1768-3AA5-429F-9A11-7FF14D3BAF2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8">
            <a:extLst>
              <a:ext uri="{FF2B5EF4-FFF2-40B4-BE49-F238E27FC236}">
                <a16:creationId xmlns:a16="http://schemas.microsoft.com/office/drawing/2014/main" id="{9F21772E-EE01-478C-B8D4-836C8C47E7B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7">
            <a:extLst>
              <a:ext uri="{FF2B5EF4-FFF2-40B4-BE49-F238E27FC236}">
                <a16:creationId xmlns:a16="http://schemas.microsoft.com/office/drawing/2014/main" id="{81D22CCE-6CB3-40C1-A618-02998E787D7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1095375</xdr:colOff>
      <xdr:row>0</xdr:row>
      <xdr:rowOff>95250</xdr:rowOff>
    </xdr:from>
    <xdr:to>
      <xdr:col>16</xdr:col>
      <xdr:colOff>255586</xdr:colOff>
      <xdr:row>3</xdr:row>
      <xdr:rowOff>42335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33D325E8-972A-4440-9488-D257C48C5231}"/>
            </a:ext>
          </a:extLst>
        </xdr:cNvPr>
        <xdr:cNvGrpSpPr/>
      </xdr:nvGrpSpPr>
      <xdr:grpSpPr>
        <a:xfrm>
          <a:off x="1095375" y="95250"/>
          <a:ext cx="14571661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27B65B62-7C69-4942-BEFA-BDB6FC653056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1EDD5218-1CD3-4079-8B6C-5D4A0A3D3EE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49521902-7071-4D6C-BDB5-A66E4C19C16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0585DB84-9450-441E-8B4B-6C9AEFEE6D4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595313</xdr:colOff>
      <xdr:row>0</xdr:row>
      <xdr:rowOff>190501</xdr:rowOff>
    </xdr:from>
    <xdr:to>
      <xdr:col>15</xdr:col>
      <xdr:colOff>267493</xdr:colOff>
      <xdr:row>3</xdr:row>
      <xdr:rowOff>137586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66A6C1F4-A4D0-4476-A01E-175A5C7FC682}"/>
            </a:ext>
          </a:extLst>
        </xdr:cNvPr>
        <xdr:cNvGrpSpPr/>
      </xdr:nvGrpSpPr>
      <xdr:grpSpPr>
        <a:xfrm>
          <a:off x="595313" y="190501"/>
          <a:ext cx="14578805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432ED59A-D82C-490D-A70F-1597C07C5287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A1D821EE-C978-4BFE-8235-3148356DF6A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75360D99-873B-40A7-AC8A-EB755AE13B9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58252F2E-4691-44FF-8DC8-4177E8E5BA7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595313</xdr:colOff>
      <xdr:row>0</xdr:row>
      <xdr:rowOff>190501</xdr:rowOff>
    </xdr:from>
    <xdr:to>
      <xdr:col>15</xdr:col>
      <xdr:colOff>267493</xdr:colOff>
      <xdr:row>3</xdr:row>
      <xdr:rowOff>137586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9166014F-0656-4D89-AFD6-71B230594BB9}"/>
            </a:ext>
          </a:extLst>
        </xdr:cNvPr>
        <xdr:cNvGrpSpPr/>
      </xdr:nvGrpSpPr>
      <xdr:grpSpPr>
        <a:xfrm>
          <a:off x="595313" y="190501"/>
          <a:ext cx="14655005" cy="994835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69422062-9A7E-DEF7-89BE-C893B12B0CCE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1C0FF5B9-6A9B-9689-872B-7492E09AEB5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4DA048E2-808C-B036-016A-8A75F63F04F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9570826C-F742-8901-A8D7-D1400DE64F8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1095375</xdr:colOff>
      <xdr:row>0</xdr:row>
      <xdr:rowOff>107157</xdr:rowOff>
    </xdr:from>
    <xdr:to>
      <xdr:col>16</xdr:col>
      <xdr:colOff>303211</xdr:colOff>
      <xdr:row>3</xdr:row>
      <xdr:rowOff>54242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D72445F7-4606-490F-A66B-41B43B824E72}"/>
            </a:ext>
          </a:extLst>
        </xdr:cNvPr>
        <xdr:cNvGrpSpPr/>
      </xdr:nvGrpSpPr>
      <xdr:grpSpPr>
        <a:xfrm>
          <a:off x="1095375" y="107157"/>
          <a:ext cx="14771686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9D6B0185-079E-49F7-A29A-1F3ABEA80467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5BA1E0D3-9D73-4C3B-8A38-D4BFD29A616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CA7B4750-7F5B-4FB3-8324-B5410939E1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43E116D7-67A6-414C-947B-CD60E1B9E7E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1154907</xdr:colOff>
      <xdr:row>0</xdr:row>
      <xdr:rowOff>83344</xdr:rowOff>
    </xdr:from>
    <xdr:to>
      <xdr:col>16</xdr:col>
      <xdr:colOff>172243</xdr:colOff>
      <xdr:row>3</xdr:row>
      <xdr:rowOff>52841</xdr:rowOff>
    </xdr:to>
    <xdr:grpSp>
      <xdr:nvGrpSpPr>
        <xdr:cNvPr id="14" name="Agrupar 13">
          <a:extLst>
            <a:ext uri="{FF2B5EF4-FFF2-40B4-BE49-F238E27FC236}">
              <a16:creationId xmlns:a16="http://schemas.microsoft.com/office/drawing/2014/main" id="{023BFA7B-FE5F-49B6-8E45-52E99B6E8853}"/>
            </a:ext>
          </a:extLst>
        </xdr:cNvPr>
        <xdr:cNvGrpSpPr/>
      </xdr:nvGrpSpPr>
      <xdr:grpSpPr>
        <a:xfrm>
          <a:off x="1154907" y="83344"/>
          <a:ext cx="14009686" cy="1017247"/>
          <a:chOff x="1175809" y="74083"/>
          <a:chExt cx="13495336" cy="1017122"/>
        </a:xfrm>
      </xdr:grpSpPr>
      <xdr:sp macro="" textlink="">
        <xdr:nvSpPr>
          <xdr:cNvPr id="15" name="CaixaDeTexto 14">
            <a:extLst>
              <a:ext uri="{FF2B5EF4-FFF2-40B4-BE49-F238E27FC236}">
                <a16:creationId xmlns:a16="http://schemas.microsoft.com/office/drawing/2014/main" id="{823D34C6-6850-4AF1-B2DA-3656884A0516}"/>
              </a:ext>
            </a:extLst>
          </xdr:cNvPr>
          <xdr:cNvSpPr txBox="1"/>
        </xdr:nvSpPr>
        <xdr:spPr>
          <a:xfrm>
            <a:off x="3687000" y="583205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6" name="Imagem 406">
            <a:extLst>
              <a:ext uri="{FF2B5EF4-FFF2-40B4-BE49-F238E27FC236}">
                <a16:creationId xmlns:a16="http://schemas.microsoft.com/office/drawing/2014/main" id="{78568356-0503-4E16-87C1-6A26D8D4F7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7" name="Imagem 408">
            <a:extLst>
              <a:ext uri="{FF2B5EF4-FFF2-40B4-BE49-F238E27FC236}">
                <a16:creationId xmlns:a16="http://schemas.microsoft.com/office/drawing/2014/main" id="{6F648332-AA49-491D-8884-497925384C4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" name="Imagem 407">
            <a:extLst>
              <a:ext uri="{FF2B5EF4-FFF2-40B4-BE49-F238E27FC236}">
                <a16:creationId xmlns:a16="http://schemas.microsoft.com/office/drawing/2014/main" id="{9EEB5CAC-6674-4373-B480-AFA7FCFDDE4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940594</xdr:colOff>
      <xdr:row>0</xdr:row>
      <xdr:rowOff>71438</xdr:rowOff>
    </xdr:from>
    <xdr:to>
      <xdr:col>16</xdr:col>
      <xdr:colOff>17461</xdr:colOff>
      <xdr:row>3</xdr:row>
      <xdr:rowOff>18523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17DCA762-1CF9-4B42-A37C-B92A943183F8}"/>
            </a:ext>
          </a:extLst>
        </xdr:cNvPr>
        <xdr:cNvGrpSpPr/>
      </xdr:nvGrpSpPr>
      <xdr:grpSpPr>
        <a:xfrm>
          <a:off x="940594" y="71438"/>
          <a:ext cx="15259842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401DBED4-4803-4C98-90D6-44693735138A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2BCFEBC2-D0A4-490B-BFBA-A7449D411C6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2BA02EB8-FB9F-488B-B184-2380CFF243D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802AB6C4-C774-423F-9A83-57982CC3847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U36"/>
  <sheetViews>
    <sheetView showGridLines="0" tabSelected="1" topLeftCell="A4" zoomScale="85" zoomScaleNormal="85" zoomScaleSheetLayoutView="85" workbookViewId="0">
      <pane xSplit="1" topLeftCell="G1" activePane="topRight" state="frozen"/>
      <selection pane="topRight" activeCell="H31" sqref="H31"/>
      <selection activeCell="F35" sqref="F35"/>
    </sheetView>
  </sheetViews>
  <sheetFormatPr defaultColWidth="8.85546875" defaultRowHeight="15"/>
  <cols>
    <col min="1" max="1" width="55.28515625" style="18" customWidth="1"/>
    <col min="2" max="2" width="13.5703125" style="30" customWidth="1"/>
    <col min="3" max="14" width="11.85546875" customWidth="1"/>
    <col min="15" max="15" width="8.85546875" style="19" customWidth="1"/>
    <col min="16" max="16" width="8.85546875" customWidth="1"/>
    <col min="17" max="17" width="9.7109375" style="20" customWidth="1"/>
    <col min="18" max="18" width="8.28515625" style="68" customWidth="1"/>
    <col min="19" max="16384" width="8.85546875" style="68"/>
  </cols>
  <sheetData>
    <row r="1" spans="1:17" ht="51" customHeight="1"/>
    <row r="2" spans="1:17">
      <c r="A2" s="345"/>
      <c r="B2" s="345"/>
      <c r="C2" s="345"/>
      <c r="D2" s="345"/>
      <c r="E2" s="345"/>
      <c r="F2" s="345"/>
      <c r="G2" s="345"/>
      <c r="H2" s="345"/>
    </row>
    <row r="3" spans="1:17">
      <c r="A3" s="345"/>
      <c r="B3" s="345"/>
      <c r="C3" s="345"/>
      <c r="D3" s="345"/>
      <c r="E3" s="345"/>
      <c r="F3" s="345"/>
      <c r="G3" s="345"/>
      <c r="H3" s="345"/>
    </row>
    <row r="4" spans="1:17" ht="21" customHeight="1"/>
    <row r="5" spans="1:17" s="211" customFormat="1" ht="18.75" customHeight="1">
      <c r="A5" s="339" t="s">
        <v>0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</row>
    <row r="6" spans="1:17" s="211" customFormat="1" ht="20.25" customHeight="1">
      <c r="A6" s="339" t="s">
        <v>1</v>
      </c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</row>
    <row r="7" spans="1:17" s="212" customFormat="1" ht="21" customHeight="1">
      <c r="A7" s="407" t="s">
        <v>2</v>
      </c>
      <c r="B7" s="408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42" t="s">
        <v>16</v>
      </c>
      <c r="P7" s="343"/>
      <c r="Q7" s="344"/>
    </row>
    <row r="8" spans="1:17" s="212" customFormat="1" ht="21" customHeight="1">
      <c r="A8" s="346"/>
      <c r="B8" s="347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18" customHeight="1">
      <c r="A9" s="259" t="s">
        <v>20</v>
      </c>
      <c r="B9" s="260">
        <v>61</v>
      </c>
      <c r="C9" s="267">
        <v>37</v>
      </c>
      <c r="D9" s="304">
        <v>0</v>
      </c>
      <c r="E9" s="261">
        <v>153</v>
      </c>
      <c r="F9" s="261">
        <v>31</v>
      </c>
      <c r="G9" s="261">
        <v>110</v>
      </c>
      <c r="H9" s="261">
        <v>87</v>
      </c>
      <c r="I9" s="261"/>
      <c r="J9" s="261"/>
      <c r="K9" s="261"/>
      <c r="L9" s="261"/>
      <c r="M9" s="261"/>
      <c r="N9" s="261"/>
      <c r="O9" s="47">
        <f t="shared" ref="O9:O33" si="0">B9*(IF(C9="",0,1)+IF(D9="",0,1)+IF(E9="",0,1)+IF(F9="",0,1)+IF(G9="",0,1)+IF(H9="",0,1)+IF(I9="",0,1)+IF(J9="",0,1)+IF(K9="",0,1)+IF(L9="",0,1)+IF(M9="",0,1)+IF(N9="",0,1))</f>
        <v>366</v>
      </c>
      <c r="P9" s="47">
        <f t="shared" ref="P9:P33" si="1">SUM(C9:N9)</f>
        <v>418</v>
      </c>
      <c r="Q9" s="54">
        <f t="shared" ref="Q9:Q33" si="2">IF(O9=0,"-",P9/O9)</f>
        <v>1.1420765027322404</v>
      </c>
    </row>
    <row r="10" spans="1:17" ht="18" customHeight="1">
      <c r="A10" s="259" t="s">
        <v>21</v>
      </c>
      <c r="B10" s="260">
        <v>96</v>
      </c>
      <c r="C10" s="267">
        <v>93</v>
      </c>
      <c r="D10" s="304">
        <v>93</v>
      </c>
      <c r="E10" s="261">
        <v>102</v>
      </c>
      <c r="F10" s="261">
        <v>19</v>
      </c>
      <c r="G10" s="261">
        <v>54</v>
      </c>
      <c r="H10" s="261">
        <v>66</v>
      </c>
      <c r="I10" s="261"/>
      <c r="J10" s="261"/>
      <c r="K10" s="261"/>
      <c r="L10" s="261"/>
      <c r="M10" s="261"/>
      <c r="N10" s="261"/>
      <c r="O10" s="47">
        <f>B10*(IF(C11="",0,1)+IF(D11="",0,1)+IF(E10="",0,1)+IF(F10="",0,1)+IF(G10="",0,1)+IF(H10="",0,1)+IF(I10="",0,1)+IF(J10="",0,1)+IF(K10="",0,1)+IF(L10="",0,1)+IF(M10="",0,1)+IF(N10="",0,1))</f>
        <v>576</v>
      </c>
      <c r="P10" s="47">
        <f t="shared" si="1"/>
        <v>427</v>
      </c>
      <c r="Q10" s="54">
        <f t="shared" si="2"/>
        <v>0.74131944444444442</v>
      </c>
    </row>
    <row r="11" spans="1:17" ht="18" customHeight="1">
      <c r="A11" s="259" t="s">
        <v>22</v>
      </c>
      <c r="B11" s="260">
        <v>60</v>
      </c>
      <c r="C11" s="267">
        <v>77</v>
      </c>
      <c r="D11" s="304">
        <v>71</v>
      </c>
      <c r="E11" s="261">
        <v>93</v>
      </c>
      <c r="F11" s="261">
        <v>15</v>
      </c>
      <c r="G11" s="261">
        <v>88</v>
      </c>
      <c r="H11" s="261">
        <v>30</v>
      </c>
      <c r="I11" s="261"/>
      <c r="J11" s="261"/>
      <c r="K11" s="261"/>
      <c r="L11" s="261"/>
      <c r="M11" s="261"/>
      <c r="N11" s="261"/>
      <c r="O11" s="47">
        <f>B11*(IF(C12="",0,1)+IF(D12="",0,1)+IF(E11="",0,1)+IF(F11="",0,1)+IF(G11="",0,1)+IF(H11="",0,1)+IF(I11="",0,1)+IF(J11="",0,1)+IF(K11="",0,1)+IF(L11="",0,1)+IF(M11="",0,1)+IF(N11="",0,1))</f>
        <v>360</v>
      </c>
      <c r="P11" s="47">
        <f>SUM(C11:N11)</f>
        <v>374</v>
      </c>
      <c r="Q11" s="54">
        <f t="shared" si="2"/>
        <v>1.038888888888889</v>
      </c>
    </row>
    <row r="12" spans="1:17" ht="18" customHeight="1">
      <c r="A12" s="259" t="s">
        <v>23</v>
      </c>
      <c r="B12" s="260">
        <v>60</v>
      </c>
      <c r="C12" s="267">
        <v>5</v>
      </c>
      <c r="D12" s="304">
        <v>76</v>
      </c>
      <c r="E12" s="261">
        <v>105</v>
      </c>
      <c r="F12" s="261">
        <v>11</v>
      </c>
      <c r="G12" s="261">
        <v>98</v>
      </c>
      <c r="H12" s="262">
        <v>85</v>
      </c>
      <c r="I12" s="261"/>
      <c r="J12" s="261"/>
      <c r="K12" s="261"/>
      <c r="L12" s="261"/>
      <c r="M12" s="261"/>
      <c r="N12" s="261"/>
      <c r="O12" s="47">
        <f t="shared" si="0"/>
        <v>360</v>
      </c>
      <c r="P12" s="47">
        <f t="shared" si="1"/>
        <v>380</v>
      </c>
      <c r="Q12" s="54">
        <f t="shared" si="2"/>
        <v>1.0555555555555556</v>
      </c>
    </row>
    <row r="13" spans="1:17" ht="18" customHeight="1">
      <c r="A13" s="259" t="s">
        <v>24</v>
      </c>
      <c r="B13" s="260">
        <v>46</v>
      </c>
      <c r="C13" s="267">
        <v>98</v>
      </c>
      <c r="D13" s="304">
        <v>88</v>
      </c>
      <c r="E13" s="261">
        <v>91</v>
      </c>
      <c r="F13" s="261">
        <v>17</v>
      </c>
      <c r="G13" s="261">
        <v>95</v>
      </c>
      <c r="H13" s="262">
        <v>81</v>
      </c>
      <c r="I13" s="261"/>
      <c r="J13" s="261"/>
      <c r="K13" s="261"/>
      <c r="L13" s="261"/>
      <c r="M13" s="261"/>
      <c r="N13" s="261"/>
      <c r="O13" s="47">
        <f t="shared" si="0"/>
        <v>276</v>
      </c>
      <c r="P13" s="47">
        <f t="shared" si="1"/>
        <v>470</v>
      </c>
      <c r="Q13" s="54">
        <f t="shared" si="2"/>
        <v>1.7028985507246377</v>
      </c>
    </row>
    <row r="14" spans="1:17" ht="18" customHeight="1">
      <c r="A14" s="259" t="s">
        <v>25</v>
      </c>
      <c r="B14" s="260">
        <v>110</v>
      </c>
      <c r="C14" s="267">
        <v>123</v>
      </c>
      <c r="D14" s="304">
        <v>104</v>
      </c>
      <c r="E14" s="261">
        <v>153</v>
      </c>
      <c r="F14" s="261">
        <v>27</v>
      </c>
      <c r="G14" s="261">
        <v>112</v>
      </c>
      <c r="H14" s="261">
        <v>101</v>
      </c>
      <c r="I14" s="261"/>
      <c r="J14" s="261"/>
      <c r="K14" s="261"/>
      <c r="L14" s="261"/>
      <c r="M14" s="261"/>
      <c r="N14" s="261"/>
      <c r="O14" s="47">
        <f>B14*(IF(C14="",0,1)+IF(D21="",0,1)+IF(E14="",0,1)+IF(F14="",0,1)+IF(G14="",0,1)+IF(H14="",0,1)+IF(I14="",0,1)+IF(J14="",0,1)+IF(K14="",0,1)+IF(L14="",0,1)+IF(M14="",0,1)+IF(N14="",0,1))</f>
        <v>660</v>
      </c>
      <c r="P14" s="47">
        <f>SUM(C14:N14)</f>
        <v>620</v>
      </c>
      <c r="Q14" s="54">
        <f>IF(O14=0,"-",P14/O14)</f>
        <v>0.93939393939393945</v>
      </c>
    </row>
    <row r="15" spans="1:17" ht="18" customHeight="1">
      <c r="A15" s="259" t="s">
        <v>26</v>
      </c>
      <c r="B15" s="260">
        <v>864</v>
      </c>
      <c r="C15" s="268">
        <v>842</v>
      </c>
      <c r="D15" s="305">
        <v>668</v>
      </c>
      <c r="E15" s="261">
        <v>789</v>
      </c>
      <c r="F15" s="261">
        <v>597</v>
      </c>
      <c r="G15" s="261">
        <v>590</v>
      </c>
      <c r="H15" s="262">
        <v>545</v>
      </c>
      <c r="I15" s="261"/>
      <c r="J15" s="261"/>
      <c r="K15" s="261"/>
      <c r="L15" s="261"/>
      <c r="M15" s="261"/>
      <c r="N15" s="261"/>
      <c r="O15" s="47">
        <f t="shared" si="0"/>
        <v>5184</v>
      </c>
      <c r="P15" s="47">
        <f t="shared" si="1"/>
        <v>4031</v>
      </c>
      <c r="Q15" s="54">
        <f t="shared" si="2"/>
        <v>0.77758487654320985</v>
      </c>
    </row>
    <row r="16" spans="1:17" ht="18" customHeight="1">
      <c r="A16" s="259" t="s">
        <v>27</v>
      </c>
      <c r="B16" s="260">
        <v>264</v>
      </c>
      <c r="C16" s="268">
        <v>193</v>
      </c>
      <c r="D16" s="305">
        <v>0</v>
      </c>
      <c r="E16" s="261">
        <v>202</v>
      </c>
      <c r="F16" s="261">
        <v>223</v>
      </c>
      <c r="G16" s="261">
        <v>220</v>
      </c>
      <c r="H16" s="262">
        <v>215</v>
      </c>
      <c r="I16" s="261"/>
      <c r="J16" s="261"/>
      <c r="K16" s="261"/>
      <c r="L16" s="261"/>
      <c r="M16" s="261"/>
      <c r="N16" s="261"/>
      <c r="O16" s="47">
        <f t="shared" si="0"/>
        <v>1584</v>
      </c>
      <c r="P16" s="47">
        <f t="shared" si="1"/>
        <v>1053</v>
      </c>
      <c r="Q16" s="54">
        <f t="shared" si="2"/>
        <v>0.66477272727272729</v>
      </c>
    </row>
    <row r="17" spans="1:21" ht="18" customHeight="1">
      <c r="A17" s="259" t="s">
        <v>28</v>
      </c>
      <c r="B17" s="260">
        <v>264</v>
      </c>
      <c r="C17" s="268">
        <v>170</v>
      </c>
      <c r="D17" s="305">
        <v>152</v>
      </c>
      <c r="E17" s="261">
        <v>0</v>
      </c>
      <c r="F17" s="261">
        <v>90</v>
      </c>
      <c r="G17" s="261">
        <v>157</v>
      </c>
      <c r="H17" s="261">
        <v>157</v>
      </c>
      <c r="I17" s="261"/>
      <c r="J17" s="261"/>
      <c r="K17" s="261"/>
      <c r="L17" s="261"/>
      <c r="M17" s="261"/>
      <c r="N17" s="261"/>
      <c r="O17" s="47">
        <f t="shared" si="0"/>
        <v>1584</v>
      </c>
      <c r="P17" s="47">
        <f t="shared" si="1"/>
        <v>726</v>
      </c>
      <c r="Q17" s="54">
        <f t="shared" si="2"/>
        <v>0.45833333333333331</v>
      </c>
    </row>
    <row r="18" spans="1:21" ht="18" customHeight="1">
      <c r="A18" s="259" t="s">
        <v>29</v>
      </c>
      <c r="B18" s="263">
        <f>792+528</f>
        <v>1320</v>
      </c>
      <c r="C18" s="267">
        <v>839</v>
      </c>
      <c r="D18" s="304">
        <v>890</v>
      </c>
      <c r="E18" s="261">
        <v>1925</v>
      </c>
      <c r="F18" s="261">
        <v>1330</v>
      </c>
      <c r="G18" s="261">
        <v>988</v>
      </c>
      <c r="H18" s="261">
        <v>757</v>
      </c>
      <c r="I18" s="261"/>
      <c r="J18" s="261"/>
      <c r="K18" s="261"/>
      <c r="L18" s="261"/>
      <c r="M18" s="261"/>
      <c r="N18" s="261"/>
      <c r="O18" s="47">
        <f t="shared" si="0"/>
        <v>7920</v>
      </c>
      <c r="P18" s="47">
        <f t="shared" si="1"/>
        <v>6729</v>
      </c>
      <c r="Q18" s="54">
        <f t="shared" si="2"/>
        <v>0.84962121212121211</v>
      </c>
    </row>
    <row r="19" spans="1:21" ht="18" customHeight="1">
      <c r="A19" s="259" t="s">
        <v>30</v>
      </c>
      <c r="B19" s="260">
        <v>388</v>
      </c>
      <c r="C19" s="267">
        <v>259</v>
      </c>
      <c r="D19" s="304">
        <v>311</v>
      </c>
      <c r="E19" s="261">
        <v>1925</v>
      </c>
      <c r="F19" s="261">
        <v>1330</v>
      </c>
      <c r="G19" s="261">
        <v>225</v>
      </c>
      <c r="H19" s="261">
        <v>46</v>
      </c>
      <c r="I19" s="261"/>
      <c r="J19" s="261"/>
      <c r="K19" s="261"/>
      <c r="L19" s="261"/>
      <c r="M19" s="261"/>
      <c r="N19" s="261"/>
      <c r="O19" s="47">
        <f t="shared" si="0"/>
        <v>2328</v>
      </c>
      <c r="P19" s="47">
        <f t="shared" si="1"/>
        <v>4096</v>
      </c>
      <c r="Q19" s="54">
        <f t="shared" si="2"/>
        <v>1.7594501718213058</v>
      </c>
    </row>
    <row r="20" spans="1:21" ht="18" customHeight="1">
      <c r="A20" s="259" t="s">
        <v>31</v>
      </c>
      <c r="B20" s="260">
        <v>132</v>
      </c>
      <c r="C20" s="268">
        <v>0</v>
      </c>
      <c r="D20" s="305">
        <v>55</v>
      </c>
      <c r="E20" s="261">
        <v>40</v>
      </c>
      <c r="F20" s="261">
        <v>35</v>
      </c>
      <c r="G20" s="261">
        <v>0</v>
      </c>
      <c r="H20" s="261">
        <v>0</v>
      </c>
      <c r="I20" s="261"/>
      <c r="J20" s="261"/>
      <c r="K20" s="261"/>
      <c r="L20" s="261"/>
      <c r="M20" s="261"/>
      <c r="N20" s="261"/>
      <c r="O20" s="47">
        <f t="shared" si="0"/>
        <v>792</v>
      </c>
      <c r="P20" s="47">
        <f t="shared" si="1"/>
        <v>130</v>
      </c>
      <c r="Q20" s="54">
        <f t="shared" si="2"/>
        <v>0.16414141414141414</v>
      </c>
    </row>
    <row r="21" spans="1:21" ht="18" customHeight="1">
      <c r="A21" s="259" t="s">
        <v>32</v>
      </c>
      <c r="B21" s="260">
        <v>60</v>
      </c>
      <c r="C21" s="268">
        <v>64</v>
      </c>
      <c r="D21" s="305">
        <v>41</v>
      </c>
      <c r="E21" s="261">
        <v>48</v>
      </c>
      <c r="F21" s="261">
        <v>30</v>
      </c>
      <c r="G21" s="261">
        <v>57</v>
      </c>
      <c r="H21" s="261">
        <v>38</v>
      </c>
      <c r="I21" s="261"/>
      <c r="J21" s="261"/>
      <c r="K21" s="261"/>
      <c r="L21" s="261"/>
      <c r="M21" s="261"/>
      <c r="N21" s="261"/>
      <c r="O21" s="47">
        <f>B21*(IF(C21="",0,1)+IF(D22="",0,1)+IF(E21="",0,1)+IF(F21="",0,1)+IF(G21="",0,1)+IF(H21="",0,1)+IF(I21="",0,1)+IF(J21="",0,1)+IF(K21="",0,1)+IF(L21="",0,1)+IF(M21="",0,1)+IF(N21="",0,1))</f>
        <v>360</v>
      </c>
      <c r="P21" s="47">
        <f t="shared" si="1"/>
        <v>278</v>
      </c>
      <c r="Q21" s="54">
        <f t="shared" si="2"/>
        <v>0.77222222222222225</v>
      </c>
    </row>
    <row r="22" spans="1:21" ht="18" customHeight="1">
      <c r="A22" s="259" t="s">
        <v>33</v>
      </c>
      <c r="B22" s="260">
        <v>35</v>
      </c>
      <c r="C22" s="268">
        <v>103</v>
      </c>
      <c r="D22" s="305">
        <v>70</v>
      </c>
      <c r="E22" s="261">
        <v>76</v>
      </c>
      <c r="F22" s="261">
        <v>47</v>
      </c>
      <c r="G22" s="261">
        <v>79</v>
      </c>
      <c r="H22" s="262">
        <v>69</v>
      </c>
      <c r="I22" s="261"/>
      <c r="J22" s="261"/>
      <c r="K22" s="261"/>
      <c r="L22" s="261"/>
      <c r="M22" s="261"/>
      <c r="N22" s="261"/>
      <c r="O22" s="47">
        <f t="shared" si="0"/>
        <v>210</v>
      </c>
      <c r="P22" s="47">
        <f t="shared" si="1"/>
        <v>444</v>
      </c>
      <c r="Q22" s="54">
        <f t="shared" si="2"/>
        <v>2.1142857142857143</v>
      </c>
    </row>
    <row r="23" spans="1:21" ht="18" customHeight="1">
      <c r="A23" s="259" t="s">
        <v>34</v>
      </c>
      <c r="B23" s="260">
        <v>8</v>
      </c>
      <c r="C23" s="269">
        <v>24</v>
      </c>
      <c r="D23" s="306">
        <v>23</v>
      </c>
      <c r="E23" s="261">
        <v>29</v>
      </c>
      <c r="F23" s="261">
        <v>25</v>
      </c>
      <c r="G23" s="261">
        <v>25</v>
      </c>
      <c r="H23" s="261">
        <v>22</v>
      </c>
      <c r="I23" s="261"/>
      <c r="J23" s="261"/>
      <c r="K23" s="261"/>
      <c r="L23" s="261"/>
      <c r="M23" s="261"/>
      <c r="N23" s="261"/>
      <c r="O23" s="47">
        <f t="shared" si="0"/>
        <v>48</v>
      </c>
      <c r="P23" s="47">
        <f t="shared" si="1"/>
        <v>148</v>
      </c>
      <c r="Q23" s="54">
        <f t="shared" si="2"/>
        <v>3.0833333333333335</v>
      </c>
    </row>
    <row r="24" spans="1:21" ht="17.25" customHeight="1">
      <c r="A24" s="259" t="s">
        <v>35</v>
      </c>
      <c r="B24" s="260">
        <v>1</v>
      </c>
      <c r="C24" s="269">
        <v>0</v>
      </c>
      <c r="D24" s="306">
        <v>0</v>
      </c>
      <c r="E24" s="261">
        <v>0</v>
      </c>
      <c r="F24" s="261">
        <v>0</v>
      </c>
      <c r="G24" s="261">
        <v>0</v>
      </c>
      <c r="H24" s="261">
        <v>0</v>
      </c>
      <c r="I24" s="261"/>
      <c r="J24" s="261"/>
      <c r="K24" s="261"/>
      <c r="L24" s="261"/>
      <c r="M24" s="261"/>
      <c r="N24" s="261"/>
      <c r="O24" s="47">
        <f t="shared" si="0"/>
        <v>6</v>
      </c>
      <c r="P24" s="47">
        <f t="shared" si="1"/>
        <v>0</v>
      </c>
      <c r="Q24" s="54">
        <f t="shared" si="2"/>
        <v>0</v>
      </c>
    </row>
    <row r="25" spans="1:21" ht="18" customHeight="1">
      <c r="A25" s="259" t="s">
        <v>36</v>
      </c>
      <c r="B25" s="260">
        <v>15</v>
      </c>
      <c r="C25" s="269">
        <v>0</v>
      </c>
      <c r="D25" s="306">
        <v>0</v>
      </c>
      <c r="E25" s="292">
        <v>0</v>
      </c>
      <c r="F25" s="261">
        <v>0</v>
      </c>
      <c r="G25" s="261"/>
      <c r="H25" s="261">
        <v>0</v>
      </c>
      <c r="I25" s="261"/>
      <c r="J25" s="261"/>
      <c r="K25" s="261"/>
      <c r="L25" s="261"/>
      <c r="M25" s="261"/>
      <c r="N25" s="261"/>
      <c r="O25" s="47">
        <f t="shared" si="0"/>
        <v>75</v>
      </c>
      <c r="P25" s="47">
        <f t="shared" si="1"/>
        <v>0</v>
      </c>
      <c r="Q25" s="54">
        <f t="shared" si="2"/>
        <v>0</v>
      </c>
    </row>
    <row r="26" spans="1:21" ht="18" customHeight="1">
      <c r="A26" s="259" t="s">
        <v>37</v>
      </c>
      <c r="B26" s="260">
        <v>16</v>
      </c>
      <c r="C26" s="269">
        <v>2</v>
      </c>
      <c r="D26" s="306">
        <v>1</v>
      </c>
      <c r="E26" s="292">
        <v>0</v>
      </c>
      <c r="F26" s="262">
        <v>2</v>
      </c>
      <c r="G26" s="262"/>
      <c r="H26" s="262">
        <v>9</v>
      </c>
      <c r="I26" s="262"/>
      <c r="J26" s="262"/>
      <c r="K26" s="262"/>
      <c r="L26" s="262"/>
      <c r="M26" s="262"/>
      <c r="N26" s="262"/>
      <c r="O26" s="47">
        <f t="shared" si="0"/>
        <v>80</v>
      </c>
      <c r="P26" s="69">
        <f t="shared" si="1"/>
        <v>14</v>
      </c>
      <c r="Q26" s="70">
        <f t="shared" si="2"/>
        <v>0.17499999999999999</v>
      </c>
    </row>
    <row r="27" spans="1:21" ht="18" customHeight="1">
      <c r="A27" s="259" t="s">
        <v>38</v>
      </c>
      <c r="B27" s="260">
        <v>40</v>
      </c>
      <c r="C27" s="269">
        <v>2</v>
      </c>
      <c r="D27" s="306">
        <v>0</v>
      </c>
      <c r="E27" s="292">
        <v>0</v>
      </c>
      <c r="F27" s="261">
        <v>1</v>
      </c>
      <c r="G27" s="261"/>
      <c r="H27" s="262">
        <v>13</v>
      </c>
      <c r="I27" s="261"/>
      <c r="J27" s="261"/>
      <c r="K27" s="261"/>
      <c r="L27" s="261"/>
      <c r="M27" s="261"/>
      <c r="N27" s="261"/>
      <c r="O27" s="47">
        <f t="shared" si="0"/>
        <v>200</v>
      </c>
      <c r="P27" s="409">
        <f t="shared" si="1"/>
        <v>16</v>
      </c>
      <c r="Q27" s="410">
        <f t="shared" si="2"/>
        <v>0.08</v>
      </c>
      <c r="U27" s="68" t="s">
        <v>39</v>
      </c>
    </row>
    <row r="28" spans="1:21" ht="18" customHeight="1">
      <c r="A28" s="259" t="s">
        <v>40</v>
      </c>
      <c r="B28" s="260">
        <v>40</v>
      </c>
      <c r="C28" s="269">
        <v>0</v>
      </c>
      <c r="D28" s="306">
        <v>0</v>
      </c>
      <c r="E28" s="292">
        <v>0</v>
      </c>
      <c r="F28" s="261">
        <v>2</v>
      </c>
      <c r="G28" s="261"/>
      <c r="H28" s="261">
        <v>20</v>
      </c>
      <c r="I28" s="261"/>
      <c r="J28" s="261"/>
      <c r="K28" s="261"/>
      <c r="L28" s="261"/>
      <c r="M28" s="261"/>
      <c r="N28" s="264"/>
      <c r="O28" s="47">
        <f t="shared" si="0"/>
        <v>200</v>
      </c>
      <c r="P28" s="47">
        <f t="shared" si="1"/>
        <v>22</v>
      </c>
      <c r="Q28" s="54">
        <f t="shared" si="2"/>
        <v>0.11</v>
      </c>
    </row>
    <row r="29" spans="1:21" ht="18" customHeight="1">
      <c r="A29" s="259" t="s">
        <v>41</v>
      </c>
      <c r="B29" s="260">
        <v>30</v>
      </c>
      <c r="C29" s="269">
        <v>0</v>
      </c>
      <c r="D29" s="306">
        <v>0</v>
      </c>
      <c r="E29" s="292">
        <v>0</v>
      </c>
      <c r="F29" s="265">
        <v>0</v>
      </c>
      <c r="G29" s="265"/>
      <c r="H29" s="265">
        <v>32</v>
      </c>
      <c r="I29" s="265"/>
      <c r="J29" s="265"/>
      <c r="K29" s="265"/>
      <c r="L29" s="265"/>
      <c r="M29" s="265"/>
      <c r="N29" s="266"/>
      <c r="O29" s="47">
        <f t="shared" si="0"/>
        <v>150</v>
      </c>
      <c r="P29" s="47">
        <f t="shared" si="1"/>
        <v>32</v>
      </c>
      <c r="Q29" s="54">
        <f t="shared" si="2"/>
        <v>0.21333333333333335</v>
      </c>
    </row>
    <row r="30" spans="1:21" ht="18" customHeight="1">
      <c r="A30" s="259" t="s">
        <v>42</v>
      </c>
      <c r="B30" s="260">
        <v>4</v>
      </c>
      <c r="C30" s="269">
        <v>0</v>
      </c>
      <c r="D30" s="306">
        <v>0</v>
      </c>
      <c r="E30" s="292">
        <v>0</v>
      </c>
      <c r="F30" s="265">
        <v>0</v>
      </c>
      <c r="G30" s="265"/>
      <c r="H30" s="265">
        <v>3</v>
      </c>
      <c r="I30" s="265"/>
      <c r="J30" s="265"/>
      <c r="K30" s="265"/>
      <c r="L30" s="265"/>
      <c r="M30" s="265"/>
      <c r="N30" s="266"/>
      <c r="O30" s="47">
        <f t="shared" si="0"/>
        <v>20</v>
      </c>
      <c r="P30" s="47">
        <f t="shared" si="1"/>
        <v>3</v>
      </c>
      <c r="Q30" s="54">
        <f t="shared" si="2"/>
        <v>0.15</v>
      </c>
    </row>
    <row r="31" spans="1:21" ht="18" customHeight="1">
      <c r="A31" s="259" t="s">
        <v>43</v>
      </c>
      <c r="B31" s="260">
        <v>7</v>
      </c>
      <c r="C31" s="268">
        <v>0</v>
      </c>
      <c r="D31" s="305">
        <v>26</v>
      </c>
      <c r="E31" s="265">
        <v>3</v>
      </c>
      <c r="F31" s="265">
        <v>3</v>
      </c>
      <c r="G31" s="265">
        <v>1</v>
      </c>
      <c r="H31" s="265">
        <v>2</v>
      </c>
      <c r="I31" s="265"/>
      <c r="J31" s="265"/>
      <c r="K31" s="265"/>
      <c r="L31" s="265"/>
      <c r="M31" s="265"/>
      <c r="N31" s="266"/>
      <c r="O31" s="47">
        <f t="shared" si="0"/>
        <v>42</v>
      </c>
      <c r="P31" s="47">
        <f t="shared" si="1"/>
        <v>35</v>
      </c>
      <c r="Q31" s="54">
        <f t="shared" si="2"/>
        <v>0.83333333333333337</v>
      </c>
    </row>
    <row r="32" spans="1:21" ht="18" customHeight="1">
      <c r="A32" s="259" t="s">
        <v>44</v>
      </c>
      <c r="B32" s="260">
        <v>10</v>
      </c>
      <c r="C32" s="268">
        <v>48</v>
      </c>
      <c r="D32" s="305">
        <v>39</v>
      </c>
      <c r="E32" s="261">
        <v>42</v>
      </c>
      <c r="F32" s="261">
        <v>44</v>
      </c>
      <c r="G32" s="261">
        <v>28</v>
      </c>
      <c r="H32" s="261">
        <v>8</v>
      </c>
      <c r="I32" s="261"/>
      <c r="J32" s="261"/>
      <c r="K32" s="261"/>
      <c r="L32" s="261"/>
      <c r="M32" s="261"/>
      <c r="N32" s="261"/>
      <c r="O32" s="47">
        <f t="shared" si="0"/>
        <v>60</v>
      </c>
      <c r="P32" s="47">
        <f t="shared" si="1"/>
        <v>209</v>
      </c>
      <c r="Q32" s="54">
        <f t="shared" si="2"/>
        <v>3.4833333333333334</v>
      </c>
    </row>
    <row r="33" spans="1:17" ht="18" customHeight="1">
      <c r="A33" s="259" t="s">
        <v>45</v>
      </c>
      <c r="B33" s="260">
        <v>198</v>
      </c>
      <c r="C33" s="268">
        <v>239</v>
      </c>
      <c r="D33" s="305">
        <v>190</v>
      </c>
      <c r="E33" s="261">
        <v>0</v>
      </c>
      <c r="F33" s="261" t="s">
        <v>46</v>
      </c>
      <c r="G33" s="261">
        <v>6</v>
      </c>
      <c r="H33" s="261">
        <v>114</v>
      </c>
      <c r="I33" s="261"/>
      <c r="J33" s="261"/>
      <c r="K33" s="261"/>
      <c r="L33" s="261"/>
      <c r="M33" s="261"/>
      <c r="N33" s="261"/>
      <c r="O33" s="47">
        <f t="shared" si="0"/>
        <v>1188</v>
      </c>
      <c r="P33" s="47">
        <f t="shared" si="1"/>
        <v>549</v>
      </c>
      <c r="Q33" s="54">
        <f t="shared" si="2"/>
        <v>0.4621212121212121</v>
      </c>
    </row>
    <row r="34" spans="1:17" s="211" customFormat="1" ht="21.75" customHeight="1">
      <c r="A34" s="220" t="s">
        <v>47</v>
      </c>
      <c r="B34" s="219">
        <f t="shared" ref="B34:P34" si="3">SUM(B9:B33)</f>
        <v>4129</v>
      </c>
      <c r="C34" s="222">
        <f t="shared" si="3"/>
        <v>3218</v>
      </c>
      <c r="D34" s="222">
        <f t="shared" si="3"/>
        <v>2898</v>
      </c>
      <c r="E34" s="56">
        <f t="shared" si="3"/>
        <v>5776</v>
      </c>
      <c r="F34" s="56">
        <f t="shared" si="3"/>
        <v>3879</v>
      </c>
      <c r="G34" s="56">
        <f t="shared" si="3"/>
        <v>2933</v>
      </c>
      <c r="H34" s="56">
        <f t="shared" si="3"/>
        <v>2500</v>
      </c>
      <c r="I34" s="56">
        <f t="shared" si="3"/>
        <v>0</v>
      </c>
      <c r="J34" s="56">
        <f t="shared" si="3"/>
        <v>0</v>
      </c>
      <c r="K34" s="56">
        <f t="shared" si="3"/>
        <v>0</v>
      </c>
      <c r="L34" s="56">
        <f t="shared" si="3"/>
        <v>0</v>
      </c>
      <c r="M34" s="56">
        <f t="shared" si="3"/>
        <v>0</v>
      </c>
      <c r="N34" s="56">
        <f t="shared" si="3"/>
        <v>0</v>
      </c>
      <c r="O34" s="56">
        <f t="shared" si="3"/>
        <v>24629</v>
      </c>
      <c r="P34" s="56">
        <f t="shared" si="3"/>
        <v>21204</v>
      </c>
      <c r="Q34" s="57">
        <f t="shared" ref="Q34" si="4">IF(O34=0,"-",P34/O34)</f>
        <v>0.86093629461204269</v>
      </c>
    </row>
    <row r="36" spans="1:17">
      <c r="A36" s="34" t="s">
        <v>48</v>
      </c>
    </row>
  </sheetData>
  <sortState xmlns:xlrd2="http://schemas.microsoft.com/office/spreadsheetml/2017/richdata2" ref="A9:Q31">
    <sortCondition ref="A9:A31"/>
  </sortState>
  <mergeCells count="7">
    <mergeCell ref="A5:Q5"/>
    <mergeCell ref="A6:Q6"/>
    <mergeCell ref="A3:H3"/>
    <mergeCell ref="A2:H2"/>
    <mergeCell ref="A7:A8"/>
    <mergeCell ref="B7:B8"/>
    <mergeCell ref="O7:Q7"/>
  </mergeCells>
  <pageMargins left="0.27559055118110237" right="0.23622047244094491" top="0.35433070866141736" bottom="0.41" header="0.23622047244094491" footer="0.22"/>
  <pageSetup paperSize="9" scale="59" orientation="landscape" r:id="rId1"/>
  <headerFooter>
    <oddFooter>&amp;RPag.  &amp;P</oddFooter>
  </headerFooter>
  <colBreaks count="1" manualBreakCount="1">
    <brk id="17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fitToPage="1"/>
  </sheetPr>
  <dimension ref="A1:S270"/>
  <sheetViews>
    <sheetView showGridLines="0" zoomScale="85" zoomScaleNormal="85" zoomScaleSheetLayoutView="90" workbookViewId="0">
      <pane xSplit="1" topLeftCell="G29" activePane="topRight" state="frozen"/>
      <selection pane="topRight" activeCell="H41" sqref="H41"/>
      <selection activeCell="F35" sqref="F35"/>
    </sheetView>
  </sheetViews>
  <sheetFormatPr defaultColWidth="8.85546875" defaultRowHeight="15.75"/>
  <cols>
    <col min="1" max="1" width="56.140625" style="22" customWidth="1"/>
    <col min="2" max="2" width="14.140625" style="23" customWidth="1"/>
    <col min="3" max="8" width="11.85546875" style="23" customWidth="1"/>
    <col min="9" max="14" width="11.85546875" customWidth="1"/>
    <col min="15" max="15" width="9.28515625" style="19" bestFit="1" customWidth="1"/>
    <col min="16" max="16" width="9.140625" customWidth="1"/>
    <col min="17" max="17" width="9.28515625" style="20" customWidth="1"/>
    <col min="18" max="18" width="38.5703125" customWidth="1"/>
  </cols>
  <sheetData>
    <row r="1" spans="1:17" ht="51" customHeight="1"/>
    <row r="2" spans="1:17">
      <c r="A2" s="338"/>
      <c r="B2" s="338"/>
      <c r="C2" s="338"/>
      <c r="D2" s="338"/>
      <c r="E2" s="338"/>
      <c r="F2" s="338"/>
      <c r="G2" s="338"/>
      <c r="H2" s="338"/>
    </row>
    <row r="3" spans="1:17">
      <c r="A3" s="338"/>
      <c r="B3" s="338"/>
      <c r="C3" s="338"/>
      <c r="D3" s="338"/>
      <c r="E3" s="338"/>
      <c r="F3" s="338"/>
      <c r="G3" s="338"/>
      <c r="H3" s="338"/>
    </row>
    <row r="4" spans="1:17" ht="21" customHeight="1"/>
    <row r="5" spans="1:17" s="11" customFormat="1" ht="18.75" customHeight="1">
      <c r="A5" s="339" t="s">
        <v>0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</row>
    <row r="6" spans="1:17" s="11" customFormat="1" ht="20.25" customHeight="1">
      <c r="A6" s="339" t="s">
        <v>94</v>
      </c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</row>
    <row r="7" spans="1:17" s="24" customFormat="1" ht="22.5" customHeight="1">
      <c r="A7" s="411" t="s">
        <v>2</v>
      </c>
      <c r="B7" s="412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42" t="s">
        <v>16</v>
      </c>
      <c r="P7" s="343"/>
      <c r="Q7" s="344"/>
    </row>
    <row r="8" spans="1:17" s="24" customFormat="1" ht="18" customHeight="1">
      <c r="A8" s="340"/>
      <c r="B8" s="341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18" customHeight="1">
      <c r="A9" s="259" t="s">
        <v>20</v>
      </c>
      <c r="B9" s="260">
        <v>122</v>
      </c>
      <c r="C9" s="267">
        <v>91</v>
      </c>
      <c r="D9" s="304">
        <v>96</v>
      </c>
      <c r="E9" s="261">
        <v>125</v>
      </c>
      <c r="F9" s="261">
        <v>2</v>
      </c>
      <c r="G9" s="261">
        <v>160</v>
      </c>
      <c r="H9" s="261">
        <v>143</v>
      </c>
      <c r="I9" s="261"/>
      <c r="J9" s="261"/>
      <c r="K9" s="261"/>
      <c r="L9" s="261"/>
      <c r="M9" s="261"/>
      <c r="N9" s="261"/>
      <c r="O9" s="47">
        <f t="shared" ref="O9:O45" si="0">B9*(IF(C9="",0,1)+IF(D9="",0,1)+IF(E9="",0,1)+IF(F9="",0,1)+IF(G9="",0,1)+IF(H9="",0,1)+IF(I9="",0,1)+IF(J9="",0,1)+IF(K9="",0,1)+IF(L9="",0,1)+IF(M9="",0,1)+IF(N9="",0,1))</f>
        <v>732</v>
      </c>
      <c r="P9" s="47">
        <f t="shared" ref="P9:P45" si="1">SUM(C9:N9)</f>
        <v>617</v>
      </c>
      <c r="Q9" s="54">
        <f t="shared" ref="Q9:Q45" si="2">IF(O9=0,"-",P9/O9)</f>
        <v>0.84289617486338797</v>
      </c>
    </row>
    <row r="10" spans="1:17" ht="18" customHeight="1">
      <c r="A10" s="259" t="s">
        <v>21</v>
      </c>
      <c r="B10" s="260">
        <v>96</v>
      </c>
      <c r="C10" s="267">
        <v>122</v>
      </c>
      <c r="D10" s="304">
        <v>58</v>
      </c>
      <c r="E10" s="261">
        <v>114</v>
      </c>
      <c r="F10" s="261">
        <v>0</v>
      </c>
      <c r="G10" s="261">
        <v>127</v>
      </c>
      <c r="H10" s="261">
        <v>110</v>
      </c>
      <c r="I10" s="261"/>
      <c r="J10" s="261"/>
      <c r="K10" s="261"/>
      <c r="L10" s="261"/>
      <c r="M10" s="261"/>
      <c r="N10" s="261"/>
      <c r="O10" s="47">
        <f t="shared" si="0"/>
        <v>576</v>
      </c>
      <c r="P10" s="47">
        <f t="shared" si="1"/>
        <v>531</v>
      </c>
      <c r="Q10" s="54">
        <f t="shared" si="2"/>
        <v>0.921875</v>
      </c>
    </row>
    <row r="11" spans="1:17" ht="18" customHeight="1">
      <c r="A11" s="259" t="s">
        <v>57</v>
      </c>
      <c r="B11" s="260">
        <v>46</v>
      </c>
      <c r="C11" s="267">
        <v>67</v>
      </c>
      <c r="D11" s="304">
        <v>65</v>
      </c>
      <c r="E11" s="261">
        <v>59</v>
      </c>
      <c r="F11" s="261">
        <v>0</v>
      </c>
      <c r="G11" s="261">
        <v>56</v>
      </c>
      <c r="H11" s="261">
        <v>43</v>
      </c>
      <c r="I11" s="261"/>
      <c r="J11" s="261"/>
      <c r="K11" s="261"/>
      <c r="L11" s="261"/>
      <c r="M11" s="261"/>
      <c r="N11" s="261"/>
      <c r="O11" s="47">
        <f t="shared" si="0"/>
        <v>276</v>
      </c>
      <c r="P11" s="47">
        <f t="shared" si="1"/>
        <v>290</v>
      </c>
      <c r="Q11" s="54">
        <f t="shared" si="2"/>
        <v>1.0507246376811594</v>
      </c>
    </row>
    <row r="12" spans="1:17" ht="18" customHeight="1">
      <c r="A12" s="259" t="s">
        <v>22</v>
      </c>
      <c r="B12" s="260">
        <v>46</v>
      </c>
      <c r="C12" s="267">
        <v>72</v>
      </c>
      <c r="D12" s="304">
        <v>52</v>
      </c>
      <c r="E12" s="265">
        <v>39</v>
      </c>
      <c r="F12" s="265">
        <v>0</v>
      </c>
      <c r="G12" s="265">
        <v>0</v>
      </c>
      <c r="H12" s="265">
        <v>33</v>
      </c>
      <c r="I12" s="265"/>
      <c r="J12" s="265"/>
      <c r="K12" s="265"/>
      <c r="L12" s="265"/>
      <c r="M12" s="265"/>
      <c r="N12" s="265"/>
      <c r="O12" s="47">
        <f t="shared" si="0"/>
        <v>276</v>
      </c>
      <c r="P12" s="47">
        <f t="shared" si="1"/>
        <v>196</v>
      </c>
      <c r="Q12" s="54">
        <f t="shared" si="2"/>
        <v>0.71014492753623193</v>
      </c>
    </row>
    <row r="13" spans="1:17" ht="18" customHeight="1">
      <c r="A13" s="259" t="s">
        <v>23</v>
      </c>
      <c r="B13" s="260">
        <v>60</v>
      </c>
      <c r="C13" s="267">
        <v>123</v>
      </c>
      <c r="D13" s="304">
        <v>128</v>
      </c>
      <c r="E13" s="265">
        <v>176</v>
      </c>
      <c r="F13" s="265">
        <v>0</v>
      </c>
      <c r="G13" s="265">
        <v>76</v>
      </c>
      <c r="H13" s="265">
        <v>146</v>
      </c>
      <c r="I13" s="265"/>
      <c r="J13" s="265"/>
      <c r="K13" s="265"/>
      <c r="L13" s="265"/>
      <c r="M13" s="265"/>
      <c r="N13" s="265"/>
      <c r="O13" s="47">
        <f t="shared" si="0"/>
        <v>360</v>
      </c>
      <c r="P13" s="47">
        <f t="shared" si="1"/>
        <v>649</v>
      </c>
      <c r="Q13" s="54">
        <f t="shared" si="2"/>
        <v>1.8027777777777778</v>
      </c>
    </row>
    <row r="14" spans="1:17" ht="18" customHeight="1">
      <c r="A14" s="259" t="s">
        <v>82</v>
      </c>
      <c r="B14" s="260">
        <v>10</v>
      </c>
      <c r="C14" s="267">
        <v>11</v>
      </c>
      <c r="D14" s="304">
        <v>8</v>
      </c>
      <c r="E14" s="261">
        <v>14</v>
      </c>
      <c r="F14" s="261">
        <v>0</v>
      </c>
      <c r="G14" s="261">
        <v>14</v>
      </c>
      <c r="H14" s="261">
        <v>5</v>
      </c>
      <c r="I14" s="261"/>
      <c r="J14" s="261"/>
      <c r="K14" s="261"/>
      <c r="L14" s="261"/>
      <c r="M14" s="261"/>
      <c r="N14" s="261"/>
      <c r="O14" s="47">
        <f t="shared" si="0"/>
        <v>60</v>
      </c>
      <c r="P14" s="47">
        <f t="shared" si="1"/>
        <v>52</v>
      </c>
      <c r="Q14" s="54">
        <f t="shared" si="2"/>
        <v>0.8666666666666667</v>
      </c>
    </row>
    <row r="15" spans="1:17" ht="18" customHeight="1">
      <c r="A15" s="259" t="s">
        <v>24</v>
      </c>
      <c r="B15" s="260">
        <v>60</v>
      </c>
      <c r="C15" s="267">
        <v>122</v>
      </c>
      <c r="D15" s="304">
        <v>119</v>
      </c>
      <c r="E15" s="261">
        <v>143</v>
      </c>
      <c r="F15" s="261">
        <v>29</v>
      </c>
      <c r="G15" s="261">
        <v>115</v>
      </c>
      <c r="H15" s="261">
        <v>21</v>
      </c>
      <c r="I15" s="261"/>
      <c r="J15" s="261"/>
      <c r="K15" s="261"/>
      <c r="L15" s="261"/>
      <c r="M15" s="261"/>
      <c r="N15" s="261"/>
      <c r="O15" s="47">
        <f t="shared" si="0"/>
        <v>360</v>
      </c>
      <c r="P15" s="47">
        <f t="shared" si="1"/>
        <v>549</v>
      </c>
      <c r="Q15" s="54">
        <f t="shared" si="2"/>
        <v>1.5249999999999999</v>
      </c>
    </row>
    <row r="16" spans="1:17" ht="18" customHeight="1">
      <c r="A16" s="259" t="s">
        <v>25</v>
      </c>
      <c r="B16" s="260">
        <v>110</v>
      </c>
      <c r="C16" s="267">
        <v>92</v>
      </c>
      <c r="D16" s="304">
        <v>97</v>
      </c>
      <c r="E16" s="261">
        <v>114</v>
      </c>
      <c r="F16" s="261">
        <v>4</v>
      </c>
      <c r="G16" s="261">
        <v>139</v>
      </c>
      <c r="H16" s="261">
        <v>29</v>
      </c>
      <c r="I16" s="261"/>
      <c r="J16" s="261"/>
      <c r="K16" s="261"/>
      <c r="L16" s="261"/>
      <c r="M16" s="261"/>
      <c r="N16" s="261"/>
      <c r="O16" s="47">
        <f>B16*(IF(C16="",0,1)+IF(D16="",0,1)+IF(E16="",0,1)+IF(F16="",0,1)+IF(G16="",0,1)+IF(H16="",0,1)+IF(I16="",0,1)+IF(J16="",0,1)+IF(K16="",0,1)+IF(L16="",0,1)+IF(M16="",0,1)+IF(N16="",0,1))</f>
        <v>660</v>
      </c>
      <c r="P16" s="47">
        <f>SUM(C16:N16)</f>
        <v>475</v>
      </c>
      <c r="Q16" s="54">
        <f>IF(O16=0,"-",P16/O16)</f>
        <v>0.71969696969696972</v>
      </c>
    </row>
    <row r="17" spans="1:17" ht="18" customHeight="1">
      <c r="A17" s="259" t="s">
        <v>26</v>
      </c>
      <c r="B17" s="260">
        <v>432</v>
      </c>
      <c r="C17" s="262">
        <v>651</v>
      </c>
      <c r="D17" s="307">
        <v>882</v>
      </c>
      <c r="E17" s="261">
        <v>748</v>
      </c>
      <c r="F17" s="261">
        <v>1001</v>
      </c>
      <c r="G17" s="261">
        <v>772</v>
      </c>
      <c r="H17" s="261">
        <v>711</v>
      </c>
      <c r="I17" s="261"/>
      <c r="J17" s="261"/>
      <c r="K17" s="261"/>
      <c r="L17" s="261"/>
      <c r="M17" s="261"/>
      <c r="N17" s="261"/>
      <c r="O17" s="47">
        <f t="shared" si="0"/>
        <v>2592</v>
      </c>
      <c r="P17" s="47">
        <f t="shared" si="1"/>
        <v>4765</v>
      </c>
      <c r="Q17" s="54">
        <f t="shared" si="2"/>
        <v>1.8383487654320987</v>
      </c>
    </row>
    <row r="18" spans="1:17" ht="18" customHeight="1">
      <c r="A18" s="259" t="s">
        <v>74</v>
      </c>
      <c r="B18" s="260">
        <v>540</v>
      </c>
      <c r="C18" s="262">
        <v>896</v>
      </c>
      <c r="D18" s="307">
        <v>447</v>
      </c>
      <c r="E18" s="261">
        <v>1092</v>
      </c>
      <c r="F18" s="261">
        <v>591</v>
      </c>
      <c r="G18" s="261">
        <v>954</v>
      </c>
      <c r="H18" s="261">
        <v>599</v>
      </c>
      <c r="I18" s="261"/>
      <c r="J18" s="261"/>
      <c r="K18" s="261"/>
      <c r="L18" s="261"/>
      <c r="M18" s="261"/>
      <c r="N18" s="261"/>
      <c r="O18" s="47">
        <f t="shared" si="0"/>
        <v>3240</v>
      </c>
      <c r="P18" s="47">
        <f t="shared" si="1"/>
        <v>4579</v>
      </c>
      <c r="Q18" s="54">
        <f t="shared" si="2"/>
        <v>1.4132716049382716</v>
      </c>
    </row>
    <row r="19" spans="1:17" ht="18" customHeight="1">
      <c r="A19" s="259" t="s">
        <v>27</v>
      </c>
      <c r="B19" s="260">
        <v>528</v>
      </c>
      <c r="C19" s="262">
        <v>463</v>
      </c>
      <c r="D19" s="307">
        <v>498</v>
      </c>
      <c r="E19" s="261">
        <v>551</v>
      </c>
      <c r="F19" s="261">
        <v>534</v>
      </c>
      <c r="G19" s="261">
        <v>573</v>
      </c>
      <c r="H19" s="261">
        <v>464</v>
      </c>
      <c r="I19" s="261"/>
      <c r="J19" s="261"/>
      <c r="K19" s="261"/>
      <c r="L19" s="261"/>
      <c r="M19" s="261"/>
      <c r="N19" s="261"/>
      <c r="O19" s="47">
        <f t="shared" si="0"/>
        <v>3168</v>
      </c>
      <c r="P19" s="47">
        <f t="shared" si="1"/>
        <v>3083</v>
      </c>
      <c r="Q19" s="54">
        <f t="shared" si="2"/>
        <v>0.97316919191919193</v>
      </c>
    </row>
    <row r="20" spans="1:17" ht="18" customHeight="1">
      <c r="A20" s="259" t="s">
        <v>28</v>
      </c>
      <c r="B20" s="260">
        <v>264</v>
      </c>
      <c r="C20" s="262">
        <v>0</v>
      </c>
      <c r="D20" s="307">
        <v>177</v>
      </c>
      <c r="E20" s="261">
        <v>118</v>
      </c>
      <c r="F20" s="261">
        <v>209</v>
      </c>
      <c r="G20" s="261">
        <v>196</v>
      </c>
      <c r="H20" s="261">
        <v>174</v>
      </c>
      <c r="I20" s="261"/>
      <c r="J20" s="261"/>
      <c r="K20" s="261"/>
      <c r="L20" s="261"/>
      <c r="M20" s="261"/>
      <c r="N20" s="261"/>
      <c r="O20" s="47">
        <f t="shared" si="0"/>
        <v>1584</v>
      </c>
      <c r="P20" s="47">
        <f t="shared" si="1"/>
        <v>874</v>
      </c>
      <c r="Q20" s="54">
        <f t="shared" si="2"/>
        <v>0.5517676767676768</v>
      </c>
    </row>
    <row r="21" spans="1:17" ht="18" customHeight="1">
      <c r="A21" s="259" t="s">
        <v>75</v>
      </c>
      <c r="B21" s="263">
        <v>1248</v>
      </c>
      <c r="C21" s="285">
        <v>1442</v>
      </c>
      <c r="D21" s="309">
        <v>1150</v>
      </c>
      <c r="E21" s="261">
        <v>1343</v>
      </c>
      <c r="F21" s="261">
        <v>1397</v>
      </c>
      <c r="G21" s="261">
        <v>1656</v>
      </c>
      <c r="H21" s="261">
        <v>1358</v>
      </c>
      <c r="I21" s="261"/>
      <c r="J21" s="261"/>
      <c r="K21" s="261"/>
      <c r="L21" s="261"/>
      <c r="M21" s="261"/>
      <c r="N21" s="261"/>
      <c r="O21" s="47">
        <f t="shared" si="0"/>
        <v>7488</v>
      </c>
      <c r="P21" s="47">
        <f t="shared" si="1"/>
        <v>8346</v>
      </c>
      <c r="Q21" s="54">
        <f t="shared" si="2"/>
        <v>1.1145833333333333</v>
      </c>
    </row>
    <row r="22" spans="1:17" ht="18" customHeight="1">
      <c r="A22" s="259" t="s">
        <v>29</v>
      </c>
      <c r="B22" s="260">
        <v>528</v>
      </c>
      <c r="C22" s="262">
        <v>650</v>
      </c>
      <c r="D22" s="307">
        <v>395</v>
      </c>
      <c r="E22" s="261">
        <v>669</v>
      </c>
      <c r="F22" s="261">
        <v>630</v>
      </c>
      <c r="G22" s="261">
        <v>518</v>
      </c>
      <c r="H22" s="261">
        <v>368</v>
      </c>
      <c r="I22" s="261"/>
      <c r="J22" s="261"/>
      <c r="K22" s="261"/>
      <c r="L22" s="261"/>
      <c r="M22" s="261"/>
      <c r="N22" s="261"/>
      <c r="O22" s="47">
        <f t="shared" si="0"/>
        <v>3168</v>
      </c>
      <c r="P22" s="47">
        <f t="shared" si="1"/>
        <v>3230</v>
      </c>
      <c r="Q22" s="54">
        <f t="shared" si="2"/>
        <v>1.019570707070707</v>
      </c>
    </row>
    <row r="23" spans="1:17" ht="18" customHeight="1">
      <c r="A23" s="259" t="s">
        <v>31</v>
      </c>
      <c r="B23" s="260">
        <v>264</v>
      </c>
      <c r="C23" s="262">
        <v>100</v>
      </c>
      <c r="D23" s="307">
        <v>158</v>
      </c>
      <c r="E23" s="261">
        <v>276</v>
      </c>
      <c r="F23" s="261">
        <v>165</v>
      </c>
      <c r="G23" s="261">
        <v>9</v>
      </c>
      <c r="H23" s="261">
        <v>4</v>
      </c>
      <c r="I23" s="261"/>
      <c r="J23" s="261"/>
      <c r="K23" s="261"/>
      <c r="L23" s="261"/>
      <c r="M23" s="261"/>
      <c r="N23" s="261"/>
      <c r="O23" s="47">
        <f t="shared" si="0"/>
        <v>1584</v>
      </c>
      <c r="P23" s="47">
        <f t="shared" si="1"/>
        <v>712</v>
      </c>
      <c r="Q23" s="54">
        <f t="shared" si="2"/>
        <v>0.4494949494949495</v>
      </c>
    </row>
    <row r="24" spans="1:17" ht="18" customHeight="1">
      <c r="A24" s="259" t="s">
        <v>32</v>
      </c>
      <c r="B24" s="260">
        <v>30</v>
      </c>
      <c r="C24" s="262">
        <v>79</v>
      </c>
      <c r="D24" s="307">
        <v>38</v>
      </c>
      <c r="E24" s="261">
        <v>15</v>
      </c>
      <c r="F24" s="261">
        <v>55</v>
      </c>
      <c r="G24" s="261">
        <v>51</v>
      </c>
      <c r="H24" s="261">
        <v>82</v>
      </c>
      <c r="I24" s="261"/>
      <c r="J24" s="261"/>
      <c r="K24" s="261"/>
      <c r="L24" s="261"/>
      <c r="M24" s="261"/>
      <c r="N24" s="261"/>
      <c r="O24" s="47">
        <f t="shared" si="0"/>
        <v>180</v>
      </c>
      <c r="P24" s="47">
        <f t="shared" si="1"/>
        <v>320</v>
      </c>
      <c r="Q24" s="54">
        <f t="shared" si="2"/>
        <v>1.7777777777777777</v>
      </c>
    </row>
    <row r="25" spans="1:17" ht="18" customHeight="1">
      <c r="A25" s="259" t="s">
        <v>76</v>
      </c>
      <c r="B25" s="260">
        <v>48</v>
      </c>
      <c r="C25" s="262">
        <v>80</v>
      </c>
      <c r="D25" s="307">
        <v>47</v>
      </c>
      <c r="E25" s="265">
        <v>53</v>
      </c>
      <c r="F25" s="265">
        <v>29</v>
      </c>
      <c r="G25" s="265">
        <v>69</v>
      </c>
      <c r="H25" s="265">
        <v>26</v>
      </c>
      <c r="I25" s="265"/>
      <c r="J25" s="265"/>
      <c r="K25" s="265"/>
      <c r="L25" s="265"/>
      <c r="M25" s="265"/>
      <c r="N25" s="265"/>
      <c r="O25" s="47">
        <f t="shared" si="0"/>
        <v>288</v>
      </c>
      <c r="P25" s="47">
        <f t="shared" si="1"/>
        <v>304</v>
      </c>
      <c r="Q25" s="54">
        <f t="shared" si="2"/>
        <v>1.0555555555555556</v>
      </c>
    </row>
    <row r="26" spans="1:17" ht="18" customHeight="1">
      <c r="A26" s="259" t="s">
        <v>77</v>
      </c>
      <c r="B26" s="260">
        <v>48</v>
      </c>
      <c r="C26" s="262">
        <v>35</v>
      </c>
      <c r="D26" s="307">
        <v>17</v>
      </c>
      <c r="E26" s="265">
        <v>56</v>
      </c>
      <c r="F26" s="265">
        <v>59</v>
      </c>
      <c r="G26" s="265">
        <v>66</v>
      </c>
      <c r="H26" s="265">
        <v>27</v>
      </c>
      <c r="I26" s="265"/>
      <c r="J26" s="265"/>
      <c r="K26" s="265"/>
      <c r="L26" s="265"/>
      <c r="M26" s="265"/>
      <c r="N26" s="265"/>
      <c r="O26" s="47">
        <f t="shared" si="0"/>
        <v>288</v>
      </c>
      <c r="P26" s="47">
        <f t="shared" si="1"/>
        <v>260</v>
      </c>
      <c r="Q26" s="54">
        <f t="shared" si="2"/>
        <v>0.90277777777777779</v>
      </c>
    </row>
    <row r="27" spans="1:17" ht="18" customHeight="1">
      <c r="A27" s="259" t="s">
        <v>53</v>
      </c>
      <c r="B27" s="260">
        <v>132</v>
      </c>
      <c r="C27" s="262">
        <v>199</v>
      </c>
      <c r="D27" s="307">
        <v>155</v>
      </c>
      <c r="E27" s="265">
        <v>225</v>
      </c>
      <c r="F27" s="265">
        <v>225</v>
      </c>
      <c r="G27" s="265">
        <v>168</v>
      </c>
      <c r="H27" s="265">
        <v>151</v>
      </c>
      <c r="I27" s="265"/>
      <c r="J27" s="265"/>
      <c r="K27" s="265"/>
      <c r="L27" s="265"/>
      <c r="M27" s="265"/>
      <c r="N27" s="265"/>
      <c r="O27" s="47">
        <f t="shared" si="0"/>
        <v>792</v>
      </c>
      <c r="P27" s="47">
        <f t="shared" si="1"/>
        <v>1123</v>
      </c>
      <c r="Q27" s="54">
        <f t="shared" si="2"/>
        <v>1.417929292929293</v>
      </c>
    </row>
    <row r="28" spans="1:17" ht="18" customHeight="1">
      <c r="A28" s="259" t="s">
        <v>54</v>
      </c>
      <c r="B28" s="260">
        <v>30</v>
      </c>
      <c r="C28" s="262">
        <v>43</v>
      </c>
      <c r="D28" s="307">
        <v>44</v>
      </c>
      <c r="E28" s="265">
        <v>51</v>
      </c>
      <c r="F28" s="265">
        <v>51</v>
      </c>
      <c r="G28" s="265">
        <v>20</v>
      </c>
      <c r="H28" s="265">
        <v>37</v>
      </c>
      <c r="I28" s="265"/>
      <c r="J28" s="265"/>
      <c r="K28" s="265"/>
      <c r="L28" s="265"/>
      <c r="M28" s="265"/>
      <c r="N28" s="265"/>
      <c r="O28" s="47">
        <f t="shared" si="0"/>
        <v>180</v>
      </c>
      <c r="P28" s="47">
        <f t="shared" si="1"/>
        <v>246</v>
      </c>
      <c r="Q28" s="54">
        <f t="shared" si="2"/>
        <v>1.3666666666666667</v>
      </c>
    </row>
    <row r="29" spans="1:17" ht="18" customHeight="1">
      <c r="A29" s="259" t="s">
        <v>84</v>
      </c>
      <c r="B29" s="260">
        <v>2</v>
      </c>
      <c r="C29" s="262">
        <v>0</v>
      </c>
      <c r="D29" s="306">
        <v>0</v>
      </c>
      <c r="E29" s="265">
        <v>0</v>
      </c>
      <c r="F29" s="265">
        <v>0</v>
      </c>
      <c r="G29" s="265">
        <v>0</v>
      </c>
      <c r="H29" s="265">
        <v>0</v>
      </c>
      <c r="I29" s="265"/>
      <c r="J29" s="265"/>
      <c r="K29" s="265"/>
      <c r="L29" s="265"/>
      <c r="M29" s="265"/>
      <c r="N29" s="265"/>
      <c r="O29" s="47">
        <f t="shared" si="0"/>
        <v>12</v>
      </c>
      <c r="P29" s="47">
        <f t="shared" si="1"/>
        <v>0</v>
      </c>
      <c r="Q29" s="54">
        <f t="shared" si="2"/>
        <v>0</v>
      </c>
    </row>
    <row r="30" spans="1:17" ht="18" customHeight="1">
      <c r="A30" s="259" t="s">
        <v>59</v>
      </c>
      <c r="B30" s="260">
        <v>90</v>
      </c>
      <c r="C30" s="262">
        <v>243</v>
      </c>
      <c r="D30" s="307">
        <v>193</v>
      </c>
      <c r="E30" s="265">
        <v>199</v>
      </c>
      <c r="F30" s="265">
        <v>69</v>
      </c>
      <c r="G30" s="265">
        <v>237</v>
      </c>
      <c r="H30" s="265">
        <v>181</v>
      </c>
      <c r="I30" s="265"/>
      <c r="J30" s="265"/>
      <c r="K30" s="265"/>
      <c r="L30" s="265"/>
      <c r="M30" s="265"/>
      <c r="N30" s="265"/>
      <c r="O30" s="47">
        <f t="shared" si="0"/>
        <v>540</v>
      </c>
      <c r="P30" s="47">
        <f t="shared" si="1"/>
        <v>1122</v>
      </c>
      <c r="Q30" s="54">
        <f t="shared" si="2"/>
        <v>2.0777777777777779</v>
      </c>
    </row>
    <row r="31" spans="1:17" ht="18" customHeight="1">
      <c r="A31" s="259" t="s">
        <v>60</v>
      </c>
      <c r="B31" s="260">
        <v>20</v>
      </c>
      <c r="C31" s="262">
        <v>50</v>
      </c>
      <c r="D31" s="307">
        <v>51</v>
      </c>
      <c r="E31" s="265">
        <v>40</v>
      </c>
      <c r="F31" s="265">
        <v>11</v>
      </c>
      <c r="G31" s="265">
        <v>54</v>
      </c>
      <c r="H31" s="265">
        <v>22</v>
      </c>
      <c r="I31" s="265"/>
      <c r="J31" s="265"/>
      <c r="K31" s="265"/>
      <c r="L31" s="265"/>
      <c r="M31" s="265"/>
      <c r="N31" s="265"/>
      <c r="O31" s="47">
        <f t="shared" si="0"/>
        <v>120</v>
      </c>
      <c r="P31" s="47">
        <f t="shared" si="1"/>
        <v>228</v>
      </c>
      <c r="Q31" s="54">
        <f t="shared" si="2"/>
        <v>1.9</v>
      </c>
    </row>
    <row r="32" spans="1:17" ht="18" customHeight="1">
      <c r="A32" s="259" t="s">
        <v>85</v>
      </c>
      <c r="B32" s="260">
        <v>3</v>
      </c>
      <c r="C32" s="262">
        <v>0</v>
      </c>
      <c r="D32" s="306">
        <v>0</v>
      </c>
      <c r="E32" s="265">
        <v>0</v>
      </c>
      <c r="F32" s="265">
        <v>0</v>
      </c>
      <c r="G32" s="265">
        <v>0</v>
      </c>
      <c r="H32" s="265">
        <v>0</v>
      </c>
      <c r="I32" s="265"/>
      <c r="J32" s="265"/>
      <c r="K32" s="265"/>
      <c r="L32" s="265"/>
      <c r="M32" s="265"/>
      <c r="N32" s="265"/>
      <c r="O32" s="47">
        <f t="shared" si="0"/>
        <v>18</v>
      </c>
      <c r="P32" s="47">
        <f t="shared" si="1"/>
        <v>0</v>
      </c>
      <c r="Q32" s="54">
        <f t="shared" si="2"/>
        <v>0</v>
      </c>
    </row>
    <row r="33" spans="1:19" ht="18" customHeight="1">
      <c r="A33" s="259" t="s">
        <v>36</v>
      </c>
      <c r="B33" s="260">
        <v>30</v>
      </c>
      <c r="C33" s="262">
        <v>0</v>
      </c>
      <c r="D33" s="307">
        <v>0</v>
      </c>
      <c r="E33" s="261">
        <v>0</v>
      </c>
      <c r="F33" s="265">
        <v>2</v>
      </c>
      <c r="G33" s="265"/>
      <c r="H33" s="265">
        <v>21</v>
      </c>
      <c r="I33" s="265"/>
      <c r="J33" s="265"/>
      <c r="K33" s="265"/>
      <c r="L33" s="265"/>
      <c r="M33" s="265"/>
      <c r="N33" s="265"/>
      <c r="O33" s="47">
        <f t="shared" si="0"/>
        <v>150</v>
      </c>
      <c r="P33" s="47">
        <f t="shared" si="1"/>
        <v>23</v>
      </c>
      <c r="Q33" s="54">
        <f t="shared" si="2"/>
        <v>0.15333333333333332</v>
      </c>
    </row>
    <row r="34" spans="1:19" ht="18" customHeight="1">
      <c r="A34" s="259" t="s">
        <v>37</v>
      </c>
      <c r="B34" s="260">
        <v>16</v>
      </c>
      <c r="C34" s="262">
        <v>0</v>
      </c>
      <c r="D34" s="307">
        <v>1</v>
      </c>
      <c r="E34" s="261">
        <v>0</v>
      </c>
      <c r="F34" s="265">
        <v>0</v>
      </c>
      <c r="G34" s="265"/>
      <c r="H34" s="265">
        <v>15</v>
      </c>
      <c r="I34" s="265"/>
      <c r="J34" s="265"/>
      <c r="K34" s="265"/>
      <c r="L34" s="265"/>
      <c r="M34" s="265"/>
      <c r="N34" s="265"/>
      <c r="O34" s="47">
        <f t="shared" si="0"/>
        <v>80</v>
      </c>
      <c r="P34" s="47">
        <f t="shared" si="1"/>
        <v>16</v>
      </c>
      <c r="Q34" s="54">
        <f t="shared" si="2"/>
        <v>0.2</v>
      </c>
    </row>
    <row r="35" spans="1:19" ht="18" customHeight="1">
      <c r="A35" s="259" t="s">
        <v>62</v>
      </c>
      <c r="B35" s="260">
        <v>30</v>
      </c>
      <c r="C35" s="262">
        <v>6</v>
      </c>
      <c r="D35" s="307">
        <v>8</v>
      </c>
      <c r="E35" s="261">
        <v>4</v>
      </c>
      <c r="F35" s="265">
        <v>4</v>
      </c>
      <c r="G35" s="265">
        <v>10</v>
      </c>
      <c r="H35" s="265">
        <v>27</v>
      </c>
      <c r="I35" s="265"/>
      <c r="J35" s="265"/>
      <c r="K35" s="265"/>
      <c r="L35" s="265"/>
      <c r="M35" s="265"/>
      <c r="N35" s="265"/>
      <c r="O35" s="47">
        <f t="shared" si="0"/>
        <v>180</v>
      </c>
      <c r="P35" s="47">
        <f t="shared" si="1"/>
        <v>59</v>
      </c>
      <c r="Q35" s="54">
        <f t="shared" si="2"/>
        <v>0.32777777777777778</v>
      </c>
    </row>
    <row r="36" spans="1:19" ht="18" customHeight="1">
      <c r="A36" s="259" t="s">
        <v>38</v>
      </c>
      <c r="B36" s="260">
        <v>30</v>
      </c>
      <c r="C36" s="262">
        <v>4</v>
      </c>
      <c r="D36" s="307">
        <v>4</v>
      </c>
      <c r="E36" s="261">
        <v>2</v>
      </c>
      <c r="F36" s="265">
        <v>0</v>
      </c>
      <c r="G36" s="265"/>
      <c r="H36" s="265">
        <v>18</v>
      </c>
      <c r="I36" s="265"/>
      <c r="J36" s="265"/>
      <c r="K36" s="265"/>
      <c r="L36" s="265"/>
      <c r="M36" s="265"/>
      <c r="N36" s="265"/>
      <c r="O36" s="47">
        <f t="shared" si="0"/>
        <v>150</v>
      </c>
      <c r="P36" s="47">
        <f t="shared" si="1"/>
        <v>28</v>
      </c>
      <c r="Q36" s="54">
        <f t="shared" si="2"/>
        <v>0.18666666666666668</v>
      </c>
    </row>
    <row r="37" spans="1:19" ht="18" customHeight="1">
      <c r="A37" s="259" t="s">
        <v>40</v>
      </c>
      <c r="B37" s="260">
        <v>40</v>
      </c>
      <c r="C37" s="262">
        <v>0</v>
      </c>
      <c r="D37" s="307">
        <v>1</v>
      </c>
      <c r="E37" s="261">
        <v>0</v>
      </c>
      <c r="F37" s="265">
        <v>1</v>
      </c>
      <c r="G37" s="265"/>
      <c r="H37" s="265">
        <v>39</v>
      </c>
      <c r="I37" s="265"/>
      <c r="J37" s="265"/>
      <c r="K37" s="265"/>
      <c r="L37" s="265"/>
      <c r="M37" s="265"/>
      <c r="N37" s="265"/>
      <c r="O37" s="47">
        <f t="shared" si="0"/>
        <v>200</v>
      </c>
      <c r="P37" s="47">
        <f t="shared" si="1"/>
        <v>41</v>
      </c>
      <c r="Q37" s="54">
        <f t="shared" si="2"/>
        <v>0.20499999999999999</v>
      </c>
    </row>
    <row r="38" spans="1:19" s="68" customFormat="1" ht="18" customHeight="1">
      <c r="A38" s="259" t="s">
        <v>86</v>
      </c>
      <c r="B38" s="260">
        <v>42</v>
      </c>
      <c r="C38" s="262">
        <v>0</v>
      </c>
      <c r="D38" s="307">
        <v>6</v>
      </c>
      <c r="E38" s="261">
        <v>2</v>
      </c>
      <c r="F38" s="270">
        <v>3</v>
      </c>
      <c r="G38" s="270">
        <v>5</v>
      </c>
      <c r="H38" s="270">
        <v>13</v>
      </c>
      <c r="I38" s="270"/>
      <c r="J38" s="270"/>
      <c r="K38" s="270"/>
      <c r="L38" s="270"/>
      <c r="M38" s="270"/>
      <c r="N38" s="270"/>
      <c r="O38" s="47">
        <f t="shared" si="0"/>
        <v>252</v>
      </c>
      <c r="P38" s="69">
        <f t="shared" si="1"/>
        <v>29</v>
      </c>
      <c r="Q38" s="70">
        <f t="shared" si="2"/>
        <v>0.11507936507936507</v>
      </c>
      <c r="R38"/>
      <c r="S38"/>
    </row>
    <row r="39" spans="1:19" ht="18" customHeight="1">
      <c r="A39" s="259" t="s">
        <v>41</v>
      </c>
      <c r="B39" s="260">
        <v>40</v>
      </c>
      <c r="C39" s="262">
        <v>0</v>
      </c>
      <c r="D39" s="307">
        <v>0</v>
      </c>
      <c r="E39" s="261">
        <v>0</v>
      </c>
      <c r="F39" s="265">
        <v>2</v>
      </c>
      <c r="G39" s="265">
        <v>1</v>
      </c>
      <c r="H39" s="265">
        <v>5</v>
      </c>
      <c r="I39" s="265"/>
      <c r="J39" s="265"/>
      <c r="K39" s="265"/>
      <c r="L39" s="265"/>
      <c r="M39" s="265"/>
      <c r="N39" s="265"/>
      <c r="O39" s="47">
        <f t="shared" si="0"/>
        <v>240</v>
      </c>
      <c r="P39" s="47">
        <f t="shared" si="1"/>
        <v>8</v>
      </c>
      <c r="Q39" s="54">
        <f t="shared" si="2"/>
        <v>3.3333333333333333E-2</v>
      </c>
    </row>
    <row r="40" spans="1:19" ht="18" customHeight="1">
      <c r="A40" s="259" t="s">
        <v>42</v>
      </c>
      <c r="B40" s="260">
        <v>4</v>
      </c>
      <c r="C40" s="262">
        <v>0</v>
      </c>
      <c r="D40" s="307">
        <v>0</v>
      </c>
      <c r="E40" s="261">
        <v>0</v>
      </c>
      <c r="F40" s="265">
        <v>0</v>
      </c>
      <c r="G40" s="265"/>
      <c r="H40" s="265">
        <v>0</v>
      </c>
      <c r="I40" s="265"/>
      <c r="J40" s="265"/>
      <c r="K40" s="265"/>
      <c r="L40" s="265"/>
      <c r="M40" s="265"/>
      <c r="N40" s="265"/>
      <c r="O40" s="47">
        <f t="shared" si="0"/>
        <v>20</v>
      </c>
      <c r="P40" s="47">
        <f t="shared" si="1"/>
        <v>0</v>
      </c>
      <c r="Q40" s="54">
        <f t="shared" si="2"/>
        <v>0</v>
      </c>
    </row>
    <row r="41" spans="1:19" ht="18" customHeight="1">
      <c r="A41" s="259" t="s">
        <v>43</v>
      </c>
      <c r="B41" s="260">
        <v>28</v>
      </c>
      <c r="C41" s="262">
        <v>68</v>
      </c>
      <c r="D41" s="307">
        <v>32</v>
      </c>
      <c r="E41" s="265">
        <v>39</v>
      </c>
      <c r="F41" s="265">
        <v>10</v>
      </c>
      <c r="G41" s="265">
        <v>25</v>
      </c>
      <c r="H41" s="265">
        <v>18</v>
      </c>
      <c r="I41" s="265"/>
      <c r="J41" s="265"/>
      <c r="K41" s="265"/>
      <c r="L41" s="265"/>
      <c r="M41" s="265"/>
      <c r="N41" s="265"/>
      <c r="O41" s="47">
        <f t="shared" si="0"/>
        <v>168</v>
      </c>
      <c r="P41" s="47">
        <f t="shared" si="1"/>
        <v>192</v>
      </c>
      <c r="Q41" s="54">
        <f t="shared" si="2"/>
        <v>1.1428571428571428</v>
      </c>
    </row>
    <row r="42" spans="1:19" ht="18" customHeight="1">
      <c r="A42" s="259" t="s">
        <v>44</v>
      </c>
      <c r="B42" s="260">
        <v>40</v>
      </c>
      <c r="C42" s="262">
        <v>150</v>
      </c>
      <c r="D42" s="307">
        <v>144</v>
      </c>
      <c r="E42" s="265">
        <v>189</v>
      </c>
      <c r="F42" s="265">
        <v>93</v>
      </c>
      <c r="G42" s="265">
        <v>111</v>
      </c>
      <c r="H42" s="265">
        <v>111</v>
      </c>
      <c r="I42" s="265"/>
      <c r="J42" s="265"/>
      <c r="K42" s="265"/>
      <c r="L42" s="265"/>
      <c r="M42" s="265"/>
      <c r="N42" s="265"/>
      <c r="O42" s="47">
        <f t="shared" si="0"/>
        <v>240</v>
      </c>
      <c r="P42" s="47">
        <f t="shared" si="1"/>
        <v>798</v>
      </c>
      <c r="Q42" s="54">
        <f t="shared" si="2"/>
        <v>3.3250000000000002</v>
      </c>
    </row>
    <row r="43" spans="1:19" ht="18" customHeight="1">
      <c r="A43" s="259" t="s">
        <v>51</v>
      </c>
      <c r="B43" s="260">
        <v>84</v>
      </c>
      <c r="C43" s="262">
        <v>0</v>
      </c>
      <c r="D43" s="307">
        <v>0</v>
      </c>
      <c r="E43" s="265">
        <v>0</v>
      </c>
      <c r="F43" s="265">
        <v>0</v>
      </c>
      <c r="G43" s="265">
        <v>0</v>
      </c>
      <c r="H43" s="265">
        <v>110</v>
      </c>
      <c r="I43" s="265"/>
      <c r="J43" s="265"/>
      <c r="K43" s="265"/>
      <c r="L43" s="265"/>
      <c r="M43" s="265"/>
      <c r="N43" s="265"/>
      <c r="O43" s="47">
        <f t="shared" si="0"/>
        <v>504</v>
      </c>
      <c r="P43" s="47">
        <f t="shared" si="1"/>
        <v>110</v>
      </c>
      <c r="Q43" s="54">
        <f t="shared" si="2"/>
        <v>0.21825396825396826</v>
      </c>
    </row>
    <row r="44" spans="1:19" ht="18" customHeight="1">
      <c r="A44" s="259" t="s">
        <v>79</v>
      </c>
      <c r="B44" s="260">
        <v>192</v>
      </c>
      <c r="C44" s="262">
        <v>247</v>
      </c>
      <c r="D44" s="307">
        <v>171</v>
      </c>
      <c r="E44" s="265">
        <v>246</v>
      </c>
      <c r="F44" s="265">
        <v>191</v>
      </c>
      <c r="G44" s="265">
        <v>221</v>
      </c>
      <c r="H44" s="265">
        <v>84</v>
      </c>
      <c r="I44" s="265"/>
      <c r="J44" s="265"/>
      <c r="K44" s="265"/>
      <c r="L44" s="265"/>
      <c r="M44" s="265"/>
      <c r="N44" s="265"/>
      <c r="O44" s="47">
        <f t="shared" si="0"/>
        <v>1152</v>
      </c>
      <c r="P44" s="47">
        <f t="shared" si="1"/>
        <v>1160</v>
      </c>
      <c r="Q44" s="54">
        <f t="shared" si="2"/>
        <v>1.0069444444444444</v>
      </c>
    </row>
    <row r="45" spans="1:19" ht="18" customHeight="1">
      <c r="A45" s="259" t="s">
        <v>80</v>
      </c>
      <c r="B45" s="263">
        <v>3600</v>
      </c>
      <c r="C45" s="268">
        <v>3257</v>
      </c>
      <c r="D45" s="305">
        <v>3400</v>
      </c>
      <c r="E45" s="265">
        <v>3490</v>
      </c>
      <c r="F45" s="265">
        <v>3305</v>
      </c>
      <c r="G45" s="265">
        <v>1531</v>
      </c>
      <c r="H45" s="265">
        <v>2163</v>
      </c>
      <c r="I45" s="265"/>
      <c r="J45" s="265"/>
      <c r="K45" s="265"/>
      <c r="L45" s="265"/>
      <c r="M45" s="265"/>
      <c r="N45" s="265"/>
      <c r="O45" s="47">
        <f t="shared" si="0"/>
        <v>21600</v>
      </c>
      <c r="P45" s="47">
        <f t="shared" si="1"/>
        <v>17146</v>
      </c>
      <c r="Q45" s="54">
        <f t="shared" si="2"/>
        <v>0.79379629629629633</v>
      </c>
    </row>
    <row r="46" spans="1:19" s="1" customFormat="1" ht="20.25" customHeight="1">
      <c r="A46" s="55" t="s">
        <v>47</v>
      </c>
      <c r="B46" s="56">
        <f t="shared" ref="B46:P46" si="3">SUM(B9:B45)</f>
        <v>8933</v>
      </c>
      <c r="C46" s="56">
        <f t="shared" si="3"/>
        <v>9363</v>
      </c>
      <c r="D46" s="56">
        <f t="shared" si="3"/>
        <v>8642</v>
      </c>
      <c r="E46" s="56">
        <f t="shared" si="3"/>
        <v>10192</v>
      </c>
      <c r="F46" s="56">
        <f t="shared" si="3"/>
        <v>8672</v>
      </c>
      <c r="G46" s="56">
        <f t="shared" si="3"/>
        <v>7934</v>
      </c>
      <c r="H46" s="56">
        <f t="shared" si="3"/>
        <v>7358</v>
      </c>
      <c r="I46" s="56">
        <f t="shared" si="3"/>
        <v>0</v>
      </c>
      <c r="J46" s="56">
        <f t="shared" si="3"/>
        <v>0</v>
      </c>
      <c r="K46" s="56">
        <f t="shared" si="3"/>
        <v>0</v>
      </c>
      <c r="L46" s="56">
        <f t="shared" si="3"/>
        <v>0</v>
      </c>
      <c r="M46" s="56">
        <f t="shared" si="3"/>
        <v>0</v>
      </c>
      <c r="N46" s="56">
        <f t="shared" si="3"/>
        <v>0</v>
      </c>
      <c r="O46" s="56">
        <f t="shared" si="3"/>
        <v>53478</v>
      </c>
      <c r="P46" s="56">
        <f t="shared" si="3"/>
        <v>52161</v>
      </c>
      <c r="Q46" s="57">
        <f t="shared" ref="Q46" si="4">IF(O46=0,"-",P46/O46)</f>
        <v>0.97537305060024682</v>
      </c>
      <c r="R46"/>
      <c r="S46"/>
    </row>
    <row r="47" spans="1:19">
      <c r="B47" s="31"/>
      <c r="C47"/>
      <c r="D47"/>
      <c r="E47"/>
      <c r="F47"/>
      <c r="G47"/>
      <c r="H47"/>
      <c r="O47" s="27"/>
      <c r="P47" s="23"/>
      <c r="Q47" s="28"/>
    </row>
    <row r="48" spans="1:19">
      <c r="A48" s="29" t="s">
        <v>48</v>
      </c>
      <c r="C48"/>
      <c r="D48"/>
      <c r="E48"/>
      <c r="F48"/>
      <c r="G48"/>
      <c r="H48"/>
      <c r="O48" s="27"/>
      <c r="P48" s="23"/>
      <c r="Q48" s="28"/>
    </row>
    <row r="49" spans="3:17">
      <c r="C49"/>
      <c r="D49"/>
      <c r="E49"/>
      <c r="F49"/>
      <c r="G49"/>
      <c r="H49"/>
      <c r="O49" s="27"/>
      <c r="P49" s="23"/>
      <c r="Q49" s="28"/>
    </row>
    <row r="50" spans="3:17">
      <c r="C50"/>
      <c r="D50"/>
      <c r="E50"/>
      <c r="F50"/>
      <c r="G50"/>
      <c r="H50"/>
      <c r="O50" s="27"/>
      <c r="P50" s="23"/>
      <c r="Q50" s="28"/>
    </row>
    <row r="51" spans="3:17">
      <c r="C51"/>
      <c r="D51"/>
      <c r="E51"/>
      <c r="F51"/>
      <c r="G51"/>
      <c r="H51"/>
      <c r="O51" s="27"/>
      <c r="P51" s="23"/>
      <c r="Q51" s="28"/>
    </row>
    <row r="52" spans="3:17">
      <c r="C52"/>
      <c r="D52"/>
      <c r="E52"/>
      <c r="F52"/>
      <c r="G52"/>
      <c r="H52"/>
      <c r="O52" s="27"/>
      <c r="P52" s="23"/>
      <c r="Q52" s="28"/>
    </row>
    <row r="53" spans="3:17">
      <c r="C53"/>
      <c r="D53"/>
      <c r="E53"/>
      <c r="F53"/>
      <c r="G53"/>
      <c r="H53"/>
      <c r="O53" s="27"/>
      <c r="P53" s="23"/>
      <c r="Q53" s="28"/>
    </row>
    <row r="54" spans="3:17">
      <c r="C54"/>
      <c r="D54"/>
      <c r="E54"/>
      <c r="F54"/>
      <c r="G54"/>
      <c r="H54"/>
      <c r="O54" s="27"/>
      <c r="P54" s="23"/>
      <c r="Q54" s="28"/>
    </row>
    <row r="55" spans="3:17">
      <c r="C55"/>
      <c r="D55"/>
      <c r="E55"/>
      <c r="F55"/>
      <c r="G55"/>
      <c r="H55"/>
      <c r="O55" s="27"/>
      <c r="P55" s="23"/>
      <c r="Q55" s="28"/>
    </row>
    <row r="56" spans="3:17">
      <c r="C56"/>
      <c r="D56"/>
      <c r="E56"/>
      <c r="F56"/>
      <c r="G56"/>
      <c r="H56"/>
      <c r="O56" s="27"/>
      <c r="P56" s="23"/>
      <c r="Q56" s="28"/>
    </row>
    <row r="57" spans="3:17">
      <c r="C57"/>
      <c r="D57"/>
      <c r="E57"/>
      <c r="F57"/>
      <c r="G57"/>
      <c r="H57"/>
      <c r="O57" s="27"/>
      <c r="P57" s="23"/>
      <c r="Q57" s="28"/>
    </row>
    <row r="58" spans="3:17">
      <c r="C58"/>
      <c r="D58"/>
      <c r="E58"/>
      <c r="F58"/>
      <c r="G58"/>
      <c r="H58"/>
    </row>
    <row r="59" spans="3:17">
      <c r="C59"/>
      <c r="D59"/>
      <c r="E59"/>
      <c r="F59"/>
      <c r="G59"/>
      <c r="H59"/>
    </row>
    <row r="60" spans="3:17">
      <c r="C60"/>
      <c r="D60"/>
      <c r="E60"/>
      <c r="F60"/>
      <c r="G60"/>
      <c r="H60"/>
    </row>
    <row r="61" spans="3:17">
      <c r="C61"/>
      <c r="D61"/>
      <c r="E61"/>
      <c r="F61"/>
      <c r="G61"/>
      <c r="H61"/>
    </row>
    <row r="62" spans="3:17">
      <c r="C62"/>
      <c r="D62"/>
      <c r="E62"/>
      <c r="F62"/>
      <c r="G62"/>
      <c r="H62"/>
    </row>
    <row r="63" spans="3:17">
      <c r="C63"/>
      <c r="D63"/>
      <c r="E63"/>
      <c r="F63"/>
      <c r="G63"/>
      <c r="H63"/>
    </row>
    <row r="64" spans="3:17">
      <c r="C64"/>
      <c r="D64"/>
      <c r="E64"/>
      <c r="F64"/>
      <c r="G64"/>
      <c r="H64"/>
    </row>
    <row r="65" spans="3:8">
      <c r="C65"/>
      <c r="D65"/>
      <c r="E65"/>
      <c r="F65"/>
      <c r="G65"/>
      <c r="H65"/>
    </row>
    <row r="66" spans="3:8">
      <c r="C66"/>
      <c r="D66"/>
      <c r="E66"/>
      <c r="F66"/>
      <c r="G66"/>
      <c r="H66"/>
    </row>
    <row r="67" spans="3:8">
      <c r="C67"/>
      <c r="D67"/>
      <c r="E67"/>
      <c r="F67"/>
      <c r="G67"/>
      <c r="H67"/>
    </row>
    <row r="68" spans="3:8">
      <c r="C68"/>
      <c r="D68"/>
      <c r="E68"/>
      <c r="F68"/>
      <c r="G68"/>
      <c r="H68"/>
    </row>
    <row r="69" spans="3:8">
      <c r="C69"/>
      <c r="D69"/>
      <c r="E69"/>
      <c r="F69"/>
      <c r="G69"/>
      <c r="H69"/>
    </row>
    <row r="70" spans="3:8">
      <c r="C70"/>
      <c r="D70"/>
      <c r="E70"/>
      <c r="F70"/>
      <c r="G70"/>
      <c r="H70"/>
    </row>
    <row r="71" spans="3:8">
      <c r="C71"/>
      <c r="D71"/>
      <c r="E71"/>
      <c r="F71"/>
      <c r="G71"/>
      <c r="H71"/>
    </row>
    <row r="72" spans="3:8">
      <c r="C72"/>
      <c r="D72"/>
      <c r="E72"/>
      <c r="F72"/>
      <c r="G72"/>
      <c r="H72"/>
    </row>
    <row r="73" spans="3:8">
      <c r="C73"/>
      <c r="D73"/>
      <c r="E73"/>
      <c r="F73"/>
      <c r="G73"/>
      <c r="H73"/>
    </row>
    <row r="74" spans="3:8">
      <c r="C74"/>
      <c r="D74"/>
      <c r="E74"/>
      <c r="F74"/>
      <c r="G74"/>
      <c r="H74"/>
    </row>
    <row r="75" spans="3:8">
      <c r="C75"/>
      <c r="D75"/>
      <c r="E75"/>
      <c r="F75"/>
      <c r="G75"/>
      <c r="H75"/>
    </row>
    <row r="76" spans="3:8">
      <c r="C76"/>
      <c r="D76"/>
      <c r="E76"/>
      <c r="F76"/>
      <c r="G76"/>
      <c r="H76"/>
    </row>
    <row r="77" spans="3:8">
      <c r="C77"/>
      <c r="D77"/>
      <c r="E77"/>
      <c r="F77"/>
      <c r="G77"/>
      <c r="H77"/>
    </row>
    <row r="78" spans="3:8">
      <c r="C78"/>
      <c r="D78"/>
      <c r="E78"/>
      <c r="F78"/>
      <c r="G78"/>
      <c r="H78"/>
    </row>
    <row r="79" spans="3:8">
      <c r="C79"/>
      <c r="D79"/>
      <c r="E79"/>
      <c r="F79"/>
      <c r="G79"/>
      <c r="H79"/>
    </row>
    <row r="80" spans="3:8">
      <c r="C80"/>
      <c r="D80"/>
      <c r="E80"/>
      <c r="F80"/>
      <c r="G80"/>
      <c r="H80"/>
    </row>
    <row r="81" spans="3:8">
      <c r="C81"/>
      <c r="D81"/>
      <c r="E81"/>
      <c r="F81"/>
      <c r="G81"/>
      <c r="H81"/>
    </row>
    <row r="82" spans="3:8">
      <c r="C82"/>
      <c r="D82"/>
      <c r="E82"/>
      <c r="F82"/>
      <c r="G82"/>
      <c r="H82"/>
    </row>
    <row r="83" spans="3:8">
      <c r="C83"/>
      <c r="D83"/>
      <c r="E83"/>
      <c r="F83"/>
      <c r="G83"/>
      <c r="H83"/>
    </row>
    <row r="84" spans="3:8">
      <c r="C84"/>
      <c r="D84"/>
      <c r="E84"/>
      <c r="F84"/>
      <c r="G84"/>
      <c r="H84"/>
    </row>
    <row r="85" spans="3:8">
      <c r="C85"/>
      <c r="D85"/>
      <c r="E85"/>
      <c r="F85"/>
      <c r="G85"/>
      <c r="H85"/>
    </row>
    <row r="86" spans="3:8">
      <c r="C86"/>
      <c r="D86"/>
      <c r="E86"/>
      <c r="F86"/>
      <c r="G86"/>
      <c r="H86"/>
    </row>
    <row r="87" spans="3:8">
      <c r="C87"/>
      <c r="D87"/>
      <c r="E87"/>
      <c r="F87"/>
      <c r="G87"/>
      <c r="H87"/>
    </row>
    <row r="88" spans="3:8">
      <c r="C88"/>
      <c r="D88"/>
      <c r="E88"/>
      <c r="F88"/>
      <c r="G88"/>
      <c r="H88"/>
    </row>
    <row r="89" spans="3:8">
      <c r="C89"/>
      <c r="D89"/>
      <c r="E89"/>
      <c r="F89"/>
      <c r="G89"/>
      <c r="H89"/>
    </row>
    <row r="90" spans="3:8">
      <c r="C90"/>
      <c r="D90"/>
      <c r="E90"/>
      <c r="F90"/>
      <c r="G90"/>
      <c r="H90"/>
    </row>
    <row r="91" spans="3:8">
      <c r="C91"/>
      <c r="D91"/>
      <c r="E91"/>
      <c r="F91"/>
      <c r="G91"/>
      <c r="H91"/>
    </row>
    <row r="92" spans="3:8">
      <c r="C92"/>
      <c r="D92"/>
      <c r="E92"/>
      <c r="F92"/>
      <c r="G92"/>
      <c r="H92"/>
    </row>
    <row r="93" spans="3:8">
      <c r="C93"/>
      <c r="D93"/>
      <c r="E93"/>
      <c r="F93"/>
      <c r="G93"/>
      <c r="H93"/>
    </row>
    <row r="94" spans="3:8">
      <c r="C94"/>
      <c r="D94"/>
      <c r="E94"/>
      <c r="F94"/>
      <c r="G94"/>
      <c r="H94"/>
    </row>
    <row r="95" spans="3:8">
      <c r="C95"/>
      <c r="D95"/>
      <c r="E95"/>
      <c r="F95"/>
      <c r="G95"/>
      <c r="H95"/>
    </row>
    <row r="96" spans="3:8">
      <c r="C96"/>
      <c r="D96"/>
      <c r="E96"/>
      <c r="F96"/>
      <c r="G96"/>
      <c r="H96"/>
    </row>
    <row r="97" spans="3:8">
      <c r="C97"/>
      <c r="D97"/>
      <c r="E97"/>
      <c r="F97"/>
      <c r="G97"/>
      <c r="H97"/>
    </row>
    <row r="98" spans="3:8">
      <c r="C98"/>
      <c r="D98"/>
      <c r="E98"/>
      <c r="F98"/>
      <c r="G98"/>
      <c r="H98"/>
    </row>
    <row r="99" spans="3:8">
      <c r="C99"/>
      <c r="D99"/>
      <c r="E99"/>
      <c r="F99"/>
      <c r="G99"/>
      <c r="H99"/>
    </row>
    <row r="100" spans="3:8">
      <c r="C100"/>
      <c r="D100"/>
      <c r="E100"/>
      <c r="F100"/>
      <c r="G100"/>
      <c r="H100"/>
    </row>
    <row r="101" spans="3:8">
      <c r="C101"/>
      <c r="D101"/>
      <c r="E101"/>
      <c r="F101"/>
      <c r="G101"/>
      <c r="H101"/>
    </row>
    <row r="102" spans="3:8">
      <c r="C102"/>
      <c r="D102"/>
      <c r="E102"/>
      <c r="F102"/>
      <c r="G102"/>
      <c r="H102"/>
    </row>
    <row r="103" spans="3:8">
      <c r="C103"/>
      <c r="D103"/>
      <c r="E103"/>
      <c r="F103"/>
      <c r="G103"/>
      <c r="H103"/>
    </row>
    <row r="104" spans="3:8">
      <c r="C104"/>
      <c r="D104"/>
      <c r="E104"/>
      <c r="F104"/>
      <c r="G104"/>
      <c r="H104"/>
    </row>
    <row r="105" spans="3:8">
      <c r="C105"/>
      <c r="D105"/>
      <c r="E105"/>
      <c r="F105"/>
      <c r="G105"/>
      <c r="H105"/>
    </row>
    <row r="106" spans="3:8">
      <c r="C106"/>
      <c r="D106"/>
      <c r="E106"/>
      <c r="F106"/>
      <c r="G106"/>
      <c r="H106"/>
    </row>
    <row r="107" spans="3:8">
      <c r="C107"/>
      <c r="D107"/>
      <c r="E107"/>
      <c r="F107"/>
      <c r="G107"/>
      <c r="H107"/>
    </row>
    <row r="108" spans="3:8">
      <c r="C108"/>
      <c r="D108"/>
      <c r="E108"/>
      <c r="F108"/>
      <c r="G108"/>
      <c r="H108"/>
    </row>
    <row r="109" spans="3:8">
      <c r="C109"/>
      <c r="D109"/>
      <c r="E109"/>
      <c r="F109"/>
      <c r="G109"/>
      <c r="H109"/>
    </row>
    <row r="110" spans="3:8">
      <c r="C110"/>
      <c r="D110"/>
      <c r="E110"/>
      <c r="F110"/>
      <c r="G110"/>
      <c r="H110"/>
    </row>
    <row r="111" spans="3:8">
      <c r="C111"/>
      <c r="D111"/>
      <c r="E111"/>
      <c r="F111"/>
      <c r="G111"/>
      <c r="H111"/>
    </row>
    <row r="112" spans="3:8">
      <c r="C112"/>
      <c r="D112"/>
      <c r="E112"/>
      <c r="F112"/>
      <c r="G112"/>
      <c r="H112"/>
    </row>
    <row r="113" spans="3:8">
      <c r="C113"/>
      <c r="D113"/>
      <c r="E113"/>
      <c r="F113"/>
      <c r="G113"/>
      <c r="H113"/>
    </row>
    <row r="114" spans="3:8">
      <c r="C114"/>
      <c r="D114"/>
      <c r="E114"/>
      <c r="F114"/>
      <c r="G114"/>
      <c r="H114"/>
    </row>
    <row r="115" spans="3:8">
      <c r="C115"/>
      <c r="D115"/>
      <c r="E115"/>
      <c r="F115"/>
      <c r="G115"/>
      <c r="H115"/>
    </row>
    <row r="116" spans="3:8">
      <c r="C116"/>
      <c r="D116"/>
      <c r="E116"/>
      <c r="F116"/>
      <c r="G116"/>
      <c r="H116"/>
    </row>
    <row r="117" spans="3:8">
      <c r="C117"/>
      <c r="D117"/>
      <c r="E117"/>
      <c r="F117"/>
      <c r="G117"/>
      <c r="H117"/>
    </row>
    <row r="118" spans="3:8">
      <c r="C118"/>
      <c r="D118"/>
      <c r="E118"/>
      <c r="F118"/>
      <c r="G118"/>
      <c r="H118"/>
    </row>
    <row r="119" spans="3:8">
      <c r="C119"/>
      <c r="D119"/>
      <c r="E119"/>
      <c r="F119"/>
      <c r="G119"/>
      <c r="H119"/>
    </row>
    <row r="120" spans="3:8">
      <c r="C120"/>
      <c r="D120"/>
      <c r="E120"/>
      <c r="F120"/>
      <c r="G120"/>
      <c r="H120"/>
    </row>
    <row r="121" spans="3:8">
      <c r="C121"/>
      <c r="D121"/>
      <c r="E121"/>
      <c r="F121"/>
      <c r="G121"/>
      <c r="H121"/>
    </row>
    <row r="122" spans="3:8">
      <c r="C122"/>
      <c r="D122"/>
      <c r="E122"/>
      <c r="F122"/>
      <c r="G122"/>
      <c r="H122"/>
    </row>
    <row r="123" spans="3:8">
      <c r="C123"/>
      <c r="D123"/>
      <c r="E123"/>
      <c r="F123"/>
      <c r="G123"/>
      <c r="H123"/>
    </row>
    <row r="124" spans="3:8">
      <c r="C124"/>
      <c r="D124"/>
      <c r="E124"/>
      <c r="F124"/>
      <c r="G124"/>
      <c r="H124"/>
    </row>
    <row r="125" spans="3:8">
      <c r="C125"/>
      <c r="D125"/>
      <c r="E125"/>
      <c r="F125"/>
      <c r="G125"/>
      <c r="H125"/>
    </row>
    <row r="126" spans="3:8">
      <c r="C126"/>
      <c r="D126"/>
      <c r="E126"/>
      <c r="F126"/>
      <c r="G126"/>
      <c r="H126"/>
    </row>
    <row r="127" spans="3:8">
      <c r="C127"/>
      <c r="D127"/>
      <c r="E127"/>
      <c r="F127"/>
      <c r="G127"/>
      <c r="H127"/>
    </row>
    <row r="128" spans="3:8">
      <c r="C128"/>
      <c r="D128"/>
      <c r="E128"/>
      <c r="F128"/>
      <c r="G128"/>
      <c r="H128"/>
    </row>
    <row r="129" spans="3:8">
      <c r="C129"/>
      <c r="D129"/>
      <c r="E129"/>
      <c r="F129"/>
      <c r="G129"/>
      <c r="H129"/>
    </row>
    <row r="130" spans="3:8">
      <c r="C130"/>
      <c r="D130"/>
      <c r="E130"/>
      <c r="F130"/>
      <c r="G130"/>
      <c r="H130"/>
    </row>
    <row r="131" spans="3:8">
      <c r="C131"/>
      <c r="D131"/>
      <c r="E131"/>
      <c r="F131"/>
      <c r="G131"/>
      <c r="H131"/>
    </row>
    <row r="132" spans="3:8">
      <c r="C132"/>
      <c r="D132"/>
      <c r="E132"/>
      <c r="F132"/>
      <c r="G132"/>
      <c r="H132"/>
    </row>
    <row r="133" spans="3:8">
      <c r="C133"/>
      <c r="D133"/>
      <c r="E133"/>
      <c r="F133"/>
      <c r="G133"/>
      <c r="H133"/>
    </row>
    <row r="134" spans="3:8">
      <c r="C134"/>
      <c r="D134"/>
      <c r="E134"/>
      <c r="F134"/>
      <c r="G134"/>
      <c r="H134"/>
    </row>
    <row r="135" spans="3:8">
      <c r="C135"/>
      <c r="D135"/>
      <c r="E135"/>
      <c r="F135"/>
      <c r="G135"/>
      <c r="H135"/>
    </row>
    <row r="136" spans="3:8">
      <c r="C136"/>
      <c r="D136"/>
      <c r="E136"/>
      <c r="F136"/>
      <c r="G136"/>
      <c r="H136"/>
    </row>
    <row r="137" spans="3:8">
      <c r="C137"/>
      <c r="D137"/>
      <c r="E137"/>
      <c r="F137"/>
      <c r="G137"/>
      <c r="H137"/>
    </row>
    <row r="138" spans="3:8">
      <c r="C138"/>
      <c r="D138"/>
      <c r="E138"/>
      <c r="F138"/>
      <c r="G138"/>
      <c r="H138"/>
    </row>
    <row r="139" spans="3:8">
      <c r="C139"/>
      <c r="D139"/>
      <c r="E139"/>
      <c r="F139"/>
      <c r="G139"/>
      <c r="H139"/>
    </row>
    <row r="140" spans="3:8">
      <c r="C140"/>
      <c r="D140"/>
      <c r="E140"/>
      <c r="F140"/>
      <c r="G140"/>
      <c r="H140"/>
    </row>
    <row r="141" spans="3:8">
      <c r="C141"/>
      <c r="D141"/>
      <c r="E141"/>
      <c r="F141"/>
      <c r="G141"/>
      <c r="H141"/>
    </row>
    <row r="142" spans="3:8">
      <c r="C142"/>
      <c r="D142"/>
      <c r="E142"/>
      <c r="F142"/>
      <c r="G142"/>
      <c r="H142"/>
    </row>
    <row r="143" spans="3:8">
      <c r="C143"/>
      <c r="D143"/>
      <c r="E143"/>
      <c r="F143"/>
      <c r="G143"/>
      <c r="H143"/>
    </row>
    <row r="144" spans="3:8">
      <c r="C144"/>
      <c r="D144"/>
      <c r="E144"/>
      <c r="F144"/>
      <c r="G144"/>
      <c r="H144"/>
    </row>
    <row r="145" spans="3:8">
      <c r="C145"/>
      <c r="D145"/>
      <c r="E145"/>
      <c r="F145"/>
      <c r="G145"/>
      <c r="H145"/>
    </row>
    <row r="146" spans="3:8">
      <c r="C146"/>
      <c r="D146"/>
      <c r="E146"/>
      <c r="F146"/>
      <c r="G146"/>
      <c r="H146"/>
    </row>
    <row r="147" spans="3:8">
      <c r="C147"/>
      <c r="D147"/>
      <c r="E147"/>
      <c r="F147"/>
      <c r="G147"/>
      <c r="H147"/>
    </row>
    <row r="148" spans="3:8">
      <c r="C148"/>
      <c r="D148"/>
      <c r="E148"/>
      <c r="F148"/>
      <c r="G148"/>
      <c r="H148"/>
    </row>
    <row r="149" spans="3:8">
      <c r="C149"/>
      <c r="D149"/>
      <c r="E149"/>
      <c r="F149"/>
      <c r="G149"/>
      <c r="H149"/>
    </row>
    <row r="150" spans="3:8">
      <c r="C150"/>
      <c r="D150"/>
      <c r="E150"/>
      <c r="F150"/>
      <c r="G150"/>
      <c r="H150"/>
    </row>
    <row r="151" spans="3:8">
      <c r="C151"/>
      <c r="D151"/>
      <c r="E151"/>
      <c r="F151"/>
      <c r="G151"/>
      <c r="H151"/>
    </row>
    <row r="152" spans="3:8">
      <c r="C152"/>
      <c r="D152"/>
      <c r="E152"/>
      <c r="F152"/>
      <c r="G152"/>
      <c r="H152"/>
    </row>
    <row r="153" spans="3:8">
      <c r="C153"/>
      <c r="D153"/>
      <c r="E153"/>
      <c r="F153"/>
      <c r="G153"/>
      <c r="H153"/>
    </row>
    <row r="154" spans="3:8">
      <c r="C154"/>
      <c r="D154"/>
      <c r="E154"/>
      <c r="F154"/>
      <c r="G154"/>
      <c r="H154"/>
    </row>
    <row r="155" spans="3:8">
      <c r="C155"/>
      <c r="D155"/>
      <c r="E155"/>
      <c r="F155"/>
      <c r="G155"/>
      <c r="H155"/>
    </row>
    <row r="156" spans="3:8">
      <c r="C156"/>
      <c r="D156"/>
      <c r="E156"/>
      <c r="F156"/>
      <c r="G156"/>
      <c r="H156"/>
    </row>
    <row r="157" spans="3:8">
      <c r="C157"/>
      <c r="D157"/>
      <c r="E157"/>
      <c r="F157"/>
      <c r="G157"/>
      <c r="H157"/>
    </row>
    <row r="158" spans="3:8">
      <c r="C158"/>
      <c r="D158"/>
      <c r="E158"/>
      <c r="F158"/>
      <c r="G158"/>
      <c r="H158"/>
    </row>
    <row r="159" spans="3:8">
      <c r="C159"/>
      <c r="D159"/>
      <c r="E159"/>
      <c r="F159"/>
      <c r="G159"/>
      <c r="H159"/>
    </row>
    <row r="160" spans="3:8">
      <c r="C160"/>
      <c r="D160"/>
      <c r="E160"/>
      <c r="F160"/>
      <c r="G160"/>
      <c r="H160"/>
    </row>
    <row r="161" spans="3:8">
      <c r="C161"/>
      <c r="D161"/>
      <c r="E161"/>
      <c r="F161"/>
      <c r="G161"/>
      <c r="H161"/>
    </row>
    <row r="162" spans="3:8">
      <c r="C162"/>
      <c r="D162"/>
      <c r="E162"/>
      <c r="F162"/>
      <c r="G162"/>
      <c r="H162"/>
    </row>
    <row r="163" spans="3:8">
      <c r="C163"/>
      <c r="D163"/>
      <c r="E163"/>
      <c r="F163"/>
      <c r="G163"/>
      <c r="H163"/>
    </row>
    <row r="164" spans="3:8">
      <c r="C164"/>
      <c r="D164"/>
      <c r="E164"/>
      <c r="F164"/>
      <c r="G164"/>
      <c r="H164"/>
    </row>
    <row r="165" spans="3:8">
      <c r="C165"/>
      <c r="D165"/>
      <c r="E165"/>
      <c r="F165"/>
      <c r="G165"/>
      <c r="H165"/>
    </row>
    <row r="166" spans="3:8">
      <c r="C166"/>
      <c r="D166"/>
      <c r="E166"/>
      <c r="F166"/>
      <c r="G166"/>
      <c r="H166"/>
    </row>
    <row r="167" spans="3:8">
      <c r="C167"/>
      <c r="D167"/>
      <c r="E167"/>
      <c r="F167"/>
      <c r="G167"/>
      <c r="H167"/>
    </row>
    <row r="168" spans="3:8">
      <c r="C168"/>
      <c r="D168"/>
      <c r="E168"/>
      <c r="F168"/>
      <c r="G168"/>
      <c r="H168"/>
    </row>
    <row r="169" spans="3:8">
      <c r="C169"/>
      <c r="D169"/>
      <c r="E169"/>
      <c r="F169"/>
      <c r="G169"/>
      <c r="H169"/>
    </row>
    <row r="170" spans="3:8">
      <c r="C170"/>
      <c r="D170"/>
      <c r="E170"/>
      <c r="F170"/>
      <c r="G170"/>
      <c r="H170"/>
    </row>
    <row r="171" spans="3:8">
      <c r="C171"/>
      <c r="D171"/>
      <c r="E171"/>
      <c r="F171"/>
      <c r="G171"/>
      <c r="H171"/>
    </row>
    <row r="172" spans="3:8">
      <c r="C172"/>
      <c r="D172"/>
      <c r="E172"/>
      <c r="F172"/>
      <c r="G172"/>
      <c r="H172"/>
    </row>
    <row r="173" spans="3:8">
      <c r="C173"/>
      <c r="D173"/>
      <c r="E173"/>
      <c r="F173"/>
      <c r="G173"/>
      <c r="H173"/>
    </row>
    <row r="174" spans="3:8">
      <c r="C174"/>
      <c r="D174"/>
      <c r="E174"/>
      <c r="F174"/>
      <c r="G174"/>
      <c r="H174"/>
    </row>
    <row r="175" spans="3:8">
      <c r="C175"/>
      <c r="D175"/>
      <c r="E175"/>
      <c r="F175"/>
      <c r="G175"/>
      <c r="H175"/>
    </row>
    <row r="176" spans="3:8">
      <c r="C176"/>
      <c r="D176"/>
      <c r="E176"/>
      <c r="F176"/>
      <c r="G176"/>
      <c r="H176"/>
    </row>
    <row r="177" spans="3:8">
      <c r="C177"/>
      <c r="D177"/>
      <c r="E177"/>
      <c r="F177"/>
      <c r="G177"/>
      <c r="H177"/>
    </row>
    <row r="178" spans="3:8">
      <c r="C178"/>
      <c r="D178"/>
      <c r="E178"/>
      <c r="F178"/>
      <c r="G178"/>
      <c r="H178"/>
    </row>
    <row r="179" spans="3:8">
      <c r="C179"/>
      <c r="D179"/>
      <c r="E179"/>
      <c r="F179"/>
      <c r="G179"/>
      <c r="H179"/>
    </row>
    <row r="180" spans="3:8">
      <c r="C180"/>
      <c r="D180"/>
      <c r="E180"/>
      <c r="F180"/>
      <c r="G180"/>
      <c r="H180"/>
    </row>
    <row r="181" spans="3:8">
      <c r="C181"/>
      <c r="D181"/>
      <c r="E181"/>
      <c r="F181"/>
      <c r="G181"/>
      <c r="H181"/>
    </row>
    <row r="182" spans="3:8">
      <c r="C182"/>
      <c r="D182"/>
      <c r="E182"/>
      <c r="F182"/>
      <c r="G182"/>
      <c r="H182"/>
    </row>
    <row r="183" spans="3:8">
      <c r="C183"/>
      <c r="D183"/>
      <c r="E183"/>
      <c r="F183"/>
      <c r="G183"/>
      <c r="H183"/>
    </row>
    <row r="184" spans="3:8">
      <c r="C184"/>
      <c r="D184"/>
      <c r="E184"/>
      <c r="F184"/>
      <c r="G184"/>
      <c r="H184"/>
    </row>
    <row r="185" spans="3:8">
      <c r="C185"/>
      <c r="D185"/>
      <c r="E185"/>
      <c r="F185"/>
      <c r="G185"/>
      <c r="H185"/>
    </row>
    <row r="186" spans="3:8">
      <c r="C186"/>
      <c r="D186"/>
      <c r="E186"/>
      <c r="F186"/>
      <c r="G186"/>
      <c r="H186"/>
    </row>
    <row r="187" spans="3:8">
      <c r="C187"/>
      <c r="D187"/>
      <c r="E187"/>
      <c r="F187"/>
      <c r="G187"/>
      <c r="H187"/>
    </row>
    <row r="188" spans="3:8">
      <c r="C188"/>
      <c r="D188"/>
      <c r="E188"/>
      <c r="F188"/>
      <c r="G188"/>
      <c r="H188"/>
    </row>
    <row r="189" spans="3:8">
      <c r="C189"/>
      <c r="D189"/>
      <c r="E189"/>
      <c r="F189"/>
      <c r="G189"/>
      <c r="H189"/>
    </row>
    <row r="190" spans="3:8">
      <c r="C190"/>
      <c r="D190"/>
      <c r="E190"/>
      <c r="F190"/>
      <c r="G190"/>
      <c r="H190"/>
    </row>
    <row r="191" spans="3:8">
      <c r="C191"/>
      <c r="D191"/>
      <c r="E191"/>
      <c r="F191"/>
      <c r="G191"/>
      <c r="H191"/>
    </row>
    <row r="192" spans="3:8">
      <c r="C192"/>
      <c r="D192"/>
      <c r="E192"/>
      <c r="F192"/>
      <c r="G192"/>
      <c r="H192"/>
    </row>
    <row r="193" spans="3:8">
      <c r="C193"/>
      <c r="D193"/>
      <c r="E193"/>
      <c r="F193"/>
      <c r="G193"/>
      <c r="H193"/>
    </row>
    <row r="194" spans="3:8">
      <c r="C194"/>
      <c r="D194"/>
      <c r="E194"/>
      <c r="F194"/>
      <c r="G194"/>
      <c r="H194"/>
    </row>
    <row r="195" spans="3:8">
      <c r="C195"/>
      <c r="D195"/>
      <c r="E195"/>
      <c r="F195"/>
      <c r="G195"/>
      <c r="H195"/>
    </row>
    <row r="196" spans="3:8">
      <c r="C196"/>
      <c r="D196"/>
      <c r="E196"/>
      <c r="F196"/>
      <c r="G196"/>
      <c r="H196"/>
    </row>
    <row r="197" spans="3:8">
      <c r="C197"/>
      <c r="D197"/>
      <c r="E197"/>
      <c r="F197"/>
      <c r="G197"/>
      <c r="H197"/>
    </row>
    <row r="198" spans="3:8">
      <c r="C198"/>
      <c r="D198"/>
      <c r="E198"/>
      <c r="F198"/>
      <c r="G198"/>
      <c r="H198"/>
    </row>
    <row r="199" spans="3:8">
      <c r="C199"/>
      <c r="D199"/>
      <c r="E199"/>
      <c r="F199"/>
      <c r="G199"/>
      <c r="H199"/>
    </row>
    <row r="200" spans="3:8">
      <c r="C200"/>
      <c r="D200"/>
      <c r="E200"/>
      <c r="F200"/>
      <c r="G200"/>
      <c r="H200"/>
    </row>
    <row r="201" spans="3:8">
      <c r="C201"/>
      <c r="D201"/>
      <c r="E201"/>
      <c r="F201"/>
      <c r="G201"/>
      <c r="H201"/>
    </row>
    <row r="202" spans="3:8">
      <c r="C202"/>
      <c r="D202"/>
      <c r="E202"/>
      <c r="F202"/>
      <c r="G202"/>
      <c r="H202"/>
    </row>
    <row r="203" spans="3:8">
      <c r="C203"/>
      <c r="D203"/>
      <c r="E203"/>
      <c r="F203"/>
      <c r="G203"/>
      <c r="H203"/>
    </row>
    <row r="204" spans="3:8">
      <c r="C204"/>
      <c r="D204"/>
      <c r="E204"/>
      <c r="F204"/>
      <c r="G204"/>
      <c r="H204"/>
    </row>
    <row r="205" spans="3:8">
      <c r="C205"/>
      <c r="D205"/>
      <c r="E205"/>
      <c r="F205"/>
      <c r="G205"/>
      <c r="H205"/>
    </row>
    <row r="206" spans="3:8">
      <c r="C206"/>
      <c r="D206"/>
      <c r="E206"/>
      <c r="F206"/>
      <c r="G206"/>
      <c r="H206"/>
    </row>
    <row r="207" spans="3:8">
      <c r="C207"/>
      <c r="D207"/>
      <c r="E207"/>
      <c r="F207"/>
      <c r="G207"/>
      <c r="H207"/>
    </row>
    <row r="208" spans="3:8">
      <c r="C208"/>
      <c r="D208"/>
      <c r="E208"/>
      <c r="F208"/>
      <c r="G208"/>
      <c r="H208"/>
    </row>
    <row r="209" spans="3:8">
      <c r="C209"/>
      <c r="D209"/>
      <c r="E209"/>
      <c r="F209"/>
      <c r="G209"/>
      <c r="H209"/>
    </row>
    <row r="210" spans="3:8">
      <c r="C210"/>
      <c r="D210"/>
      <c r="E210"/>
      <c r="F210"/>
      <c r="G210"/>
      <c r="H210"/>
    </row>
    <row r="211" spans="3:8">
      <c r="C211"/>
      <c r="D211"/>
      <c r="E211"/>
      <c r="F211"/>
      <c r="G211"/>
      <c r="H211"/>
    </row>
    <row r="212" spans="3:8">
      <c r="C212"/>
      <c r="D212"/>
      <c r="E212"/>
      <c r="F212"/>
      <c r="G212"/>
      <c r="H212"/>
    </row>
    <row r="213" spans="3:8">
      <c r="C213"/>
      <c r="D213"/>
      <c r="E213"/>
      <c r="F213"/>
      <c r="G213"/>
      <c r="H213"/>
    </row>
    <row r="214" spans="3:8">
      <c r="C214"/>
      <c r="D214"/>
      <c r="E214"/>
      <c r="F214"/>
      <c r="G214"/>
      <c r="H214"/>
    </row>
    <row r="215" spans="3:8">
      <c r="C215"/>
      <c r="D215"/>
      <c r="E215"/>
      <c r="F215"/>
      <c r="G215"/>
      <c r="H215"/>
    </row>
    <row r="216" spans="3:8">
      <c r="C216"/>
      <c r="D216"/>
      <c r="E216"/>
      <c r="F216"/>
      <c r="G216"/>
      <c r="H216"/>
    </row>
    <row r="217" spans="3:8">
      <c r="C217"/>
      <c r="D217"/>
      <c r="E217"/>
      <c r="F217"/>
      <c r="G217"/>
      <c r="H217"/>
    </row>
    <row r="218" spans="3:8">
      <c r="C218"/>
      <c r="D218"/>
      <c r="E218"/>
      <c r="F218"/>
      <c r="G218"/>
      <c r="H218"/>
    </row>
    <row r="219" spans="3:8">
      <c r="C219"/>
      <c r="D219"/>
      <c r="E219"/>
      <c r="F219"/>
      <c r="G219"/>
      <c r="H219"/>
    </row>
    <row r="220" spans="3:8">
      <c r="C220"/>
      <c r="D220"/>
      <c r="E220"/>
      <c r="F220"/>
      <c r="G220"/>
      <c r="H220"/>
    </row>
    <row r="221" spans="3:8">
      <c r="C221"/>
      <c r="D221"/>
      <c r="E221"/>
      <c r="F221"/>
      <c r="G221"/>
      <c r="H221"/>
    </row>
    <row r="222" spans="3:8">
      <c r="C222"/>
      <c r="D222"/>
      <c r="E222"/>
      <c r="F222"/>
      <c r="G222"/>
      <c r="H222"/>
    </row>
    <row r="223" spans="3:8">
      <c r="C223"/>
      <c r="D223"/>
      <c r="E223"/>
      <c r="F223"/>
      <c r="G223"/>
      <c r="H223"/>
    </row>
    <row r="224" spans="3:8">
      <c r="C224"/>
      <c r="D224"/>
      <c r="E224"/>
      <c r="F224"/>
      <c r="G224"/>
      <c r="H224"/>
    </row>
    <row r="225" spans="3:8">
      <c r="C225"/>
      <c r="D225"/>
      <c r="E225"/>
      <c r="F225"/>
      <c r="G225"/>
      <c r="H225"/>
    </row>
    <row r="226" spans="3:8">
      <c r="C226"/>
      <c r="D226"/>
      <c r="E226"/>
      <c r="F226"/>
      <c r="G226"/>
      <c r="H226"/>
    </row>
    <row r="227" spans="3:8">
      <c r="C227"/>
      <c r="D227"/>
      <c r="E227"/>
      <c r="F227"/>
      <c r="G227"/>
      <c r="H227"/>
    </row>
    <row r="228" spans="3:8">
      <c r="C228"/>
      <c r="D228"/>
      <c r="E228"/>
      <c r="F228"/>
      <c r="G228"/>
      <c r="H228"/>
    </row>
    <row r="229" spans="3:8">
      <c r="C229"/>
      <c r="D229"/>
      <c r="E229"/>
      <c r="F229"/>
      <c r="G229"/>
      <c r="H229"/>
    </row>
    <row r="230" spans="3:8">
      <c r="C230"/>
      <c r="D230"/>
      <c r="E230"/>
      <c r="F230"/>
      <c r="G230"/>
      <c r="H230"/>
    </row>
    <row r="231" spans="3:8">
      <c r="C231"/>
      <c r="D231"/>
      <c r="E231"/>
      <c r="F231"/>
      <c r="G231"/>
      <c r="H231"/>
    </row>
    <row r="232" spans="3:8">
      <c r="C232"/>
      <c r="D232"/>
      <c r="E232"/>
      <c r="F232"/>
      <c r="G232"/>
      <c r="H232"/>
    </row>
    <row r="233" spans="3:8">
      <c r="C233"/>
      <c r="D233"/>
      <c r="E233"/>
      <c r="F233"/>
      <c r="G233"/>
      <c r="H233"/>
    </row>
    <row r="234" spans="3:8">
      <c r="C234"/>
      <c r="D234"/>
      <c r="E234"/>
      <c r="F234"/>
      <c r="G234"/>
      <c r="H234"/>
    </row>
    <row r="235" spans="3:8">
      <c r="C235"/>
      <c r="D235"/>
      <c r="E235"/>
      <c r="F235"/>
      <c r="G235"/>
      <c r="H235"/>
    </row>
    <row r="236" spans="3:8">
      <c r="C236"/>
      <c r="D236"/>
      <c r="E236"/>
      <c r="F236"/>
      <c r="G236"/>
      <c r="H236"/>
    </row>
    <row r="237" spans="3:8">
      <c r="C237"/>
      <c r="D237"/>
      <c r="E237"/>
      <c r="F237"/>
      <c r="G237"/>
      <c r="H237"/>
    </row>
    <row r="238" spans="3:8">
      <c r="C238"/>
      <c r="D238"/>
      <c r="E238"/>
      <c r="F238"/>
      <c r="G238"/>
      <c r="H238"/>
    </row>
    <row r="239" spans="3:8">
      <c r="C239"/>
      <c r="D239"/>
      <c r="E239"/>
      <c r="F239"/>
      <c r="G239"/>
      <c r="H239"/>
    </row>
    <row r="240" spans="3:8">
      <c r="C240"/>
      <c r="D240"/>
      <c r="E240"/>
      <c r="F240"/>
      <c r="G240"/>
      <c r="H240"/>
    </row>
    <row r="241" spans="3:8">
      <c r="C241"/>
      <c r="D241"/>
      <c r="E241"/>
      <c r="F241"/>
      <c r="G241"/>
      <c r="H241"/>
    </row>
    <row r="242" spans="3:8">
      <c r="C242"/>
      <c r="D242"/>
      <c r="E242"/>
      <c r="F242"/>
      <c r="G242"/>
      <c r="H242"/>
    </row>
    <row r="243" spans="3:8">
      <c r="C243"/>
      <c r="D243"/>
      <c r="E243"/>
      <c r="F243"/>
      <c r="G243"/>
      <c r="H243"/>
    </row>
    <row r="244" spans="3:8">
      <c r="C244"/>
      <c r="D244"/>
      <c r="E244"/>
      <c r="F244"/>
      <c r="G244"/>
      <c r="H244"/>
    </row>
    <row r="245" spans="3:8">
      <c r="C245"/>
      <c r="D245"/>
      <c r="E245"/>
      <c r="F245"/>
      <c r="G245"/>
      <c r="H245"/>
    </row>
    <row r="246" spans="3:8">
      <c r="C246"/>
      <c r="D246"/>
      <c r="E246"/>
      <c r="F246"/>
      <c r="G246"/>
      <c r="H246"/>
    </row>
    <row r="247" spans="3:8">
      <c r="C247"/>
      <c r="D247"/>
      <c r="E247"/>
      <c r="F247"/>
      <c r="G247"/>
      <c r="H247"/>
    </row>
    <row r="248" spans="3:8">
      <c r="C248"/>
      <c r="D248"/>
      <c r="E248"/>
      <c r="F248"/>
      <c r="G248"/>
      <c r="H248"/>
    </row>
    <row r="249" spans="3:8">
      <c r="C249"/>
      <c r="D249"/>
      <c r="E249"/>
      <c r="F249"/>
      <c r="G249"/>
      <c r="H249"/>
    </row>
    <row r="250" spans="3:8">
      <c r="C250"/>
      <c r="D250"/>
      <c r="E250"/>
      <c r="F250"/>
      <c r="G250"/>
      <c r="H250"/>
    </row>
    <row r="251" spans="3:8">
      <c r="C251"/>
      <c r="D251"/>
      <c r="E251"/>
      <c r="F251"/>
      <c r="G251"/>
      <c r="H251"/>
    </row>
    <row r="252" spans="3:8">
      <c r="C252"/>
      <c r="D252"/>
      <c r="E252"/>
      <c r="F252"/>
      <c r="G252"/>
      <c r="H252"/>
    </row>
    <row r="253" spans="3:8">
      <c r="C253"/>
      <c r="D253"/>
      <c r="E253"/>
      <c r="F253"/>
      <c r="G253"/>
      <c r="H253"/>
    </row>
    <row r="254" spans="3:8">
      <c r="C254"/>
      <c r="D254"/>
      <c r="E254"/>
      <c r="F254"/>
      <c r="G254"/>
      <c r="H254"/>
    </row>
    <row r="255" spans="3:8">
      <c r="C255"/>
      <c r="D255"/>
      <c r="E255"/>
      <c r="F255"/>
      <c r="G255"/>
      <c r="H255"/>
    </row>
    <row r="256" spans="3:8">
      <c r="C256"/>
      <c r="D256"/>
      <c r="E256"/>
      <c r="F256"/>
      <c r="G256"/>
      <c r="H256"/>
    </row>
    <row r="257" spans="3:8">
      <c r="C257"/>
      <c r="D257"/>
      <c r="E257"/>
      <c r="F257"/>
      <c r="G257"/>
      <c r="H257"/>
    </row>
    <row r="258" spans="3:8">
      <c r="C258"/>
      <c r="D258"/>
      <c r="E258"/>
      <c r="F258"/>
      <c r="G258"/>
      <c r="H258"/>
    </row>
    <row r="259" spans="3:8">
      <c r="C259"/>
      <c r="D259"/>
      <c r="E259"/>
      <c r="F259"/>
      <c r="G259"/>
      <c r="H259"/>
    </row>
    <row r="260" spans="3:8">
      <c r="C260"/>
      <c r="D260"/>
      <c r="E260"/>
      <c r="F260"/>
      <c r="G260"/>
      <c r="H260"/>
    </row>
    <row r="261" spans="3:8">
      <c r="C261"/>
      <c r="D261"/>
      <c r="E261"/>
      <c r="F261"/>
      <c r="G261"/>
      <c r="H261"/>
    </row>
    <row r="262" spans="3:8">
      <c r="C262"/>
      <c r="D262"/>
      <c r="E262"/>
      <c r="F262"/>
      <c r="G262"/>
      <c r="H262"/>
    </row>
    <row r="263" spans="3:8">
      <c r="C263"/>
      <c r="D263"/>
      <c r="E263"/>
      <c r="F263"/>
      <c r="G263"/>
      <c r="H263"/>
    </row>
    <row r="264" spans="3:8">
      <c r="C264"/>
      <c r="D264"/>
      <c r="E264"/>
      <c r="F264"/>
      <c r="G264"/>
      <c r="H264"/>
    </row>
    <row r="265" spans="3:8">
      <c r="C265"/>
      <c r="D265"/>
      <c r="E265"/>
      <c r="F265"/>
      <c r="G265"/>
      <c r="H265"/>
    </row>
    <row r="266" spans="3:8">
      <c r="C266"/>
      <c r="D266"/>
      <c r="E266"/>
      <c r="F266"/>
      <c r="G266"/>
      <c r="H266"/>
    </row>
    <row r="267" spans="3:8">
      <c r="C267"/>
      <c r="D267"/>
      <c r="E267"/>
      <c r="F267"/>
      <c r="G267"/>
      <c r="H267"/>
    </row>
    <row r="268" spans="3:8">
      <c r="C268"/>
      <c r="D268"/>
      <c r="E268"/>
      <c r="F268"/>
      <c r="G268"/>
      <c r="H268"/>
    </row>
    <row r="269" spans="3:8">
      <c r="C269"/>
      <c r="D269"/>
      <c r="E269"/>
      <c r="F269"/>
      <c r="G269"/>
      <c r="H269"/>
    </row>
    <row r="270" spans="3:8">
      <c r="C270"/>
      <c r="D270"/>
      <c r="E270"/>
      <c r="F270"/>
      <c r="G270"/>
      <c r="H270"/>
    </row>
  </sheetData>
  <sortState xmlns:xlrd2="http://schemas.microsoft.com/office/spreadsheetml/2017/richdata2" ref="A9:Q43">
    <sortCondition ref="A9:A43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31496062992125984" right="0.23622047244094491" top="0.19685039370078741" bottom="0.39370078740157483" header="0.15748031496062992" footer="0.11811023622047245"/>
  <pageSetup paperSize="9" scale="55" orientation="landscape" r:id="rId1"/>
  <headerFooter>
    <oddFooter>&amp;RPag. 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Q270"/>
  <sheetViews>
    <sheetView showGridLines="0" topLeftCell="A6" zoomScale="85" zoomScaleNormal="85" zoomScaleSheetLayoutView="90" workbookViewId="0">
      <pane xSplit="1" topLeftCell="G11" activePane="topRight" state="frozen"/>
      <selection pane="topRight" activeCell="H40" sqref="H40"/>
      <selection activeCell="F35" sqref="F35"/>
    </sheetView>
  </sheetViews>
  <sheetFormatPr defaultColWidth="8.85546875" defaultRowHeight="15.75"/>
  <cols>
    <col min="1" max="1" width="57.28515625" style="22" customWidth="1"/>
    <col min="2" max="2" width="12" style="23" customWidth="1"/>
    <col min="3" max="8" width="11.85546875" style="23" customWidth="1"/>
    <col min="9" max="14" width="11.85546875" customWidth="1"/>
    <col min="15" max="15" width="10.28515625" style="19" bestFit="1" customWidth="1"/>
    <col min="16" max="16" width="10.7109375" customWidth="1"/>
    <col min="17" max="17" width="14.42578125" style="20" customWidth="1"/>
  </cols>
  <sheetData>
    <row r="1" spans="1:17" ht="51" customHeight="1"/>
    <row r="2" spans="1:17">
      <c r="A2" s="338"/>
      <c r="B2" s="338"/>
      <c r="C2" s="338"/>
      <c r="D2" s="338"/>
      <c r="E2" s="338"/>
      <c r="F2" s="338"/>
      <c r="G2" s="338"/>
      <c r="H2" s="338"/>
    </row>
    <row r="3" spans="1:17">
      <c r="A3" s="338"/>
      <c r="B3" s="338"/>
      <c r="C3" s="338"/>
      <c r="D3" s="338"/>
      <c r="E3" s="338"/>
      <c r="F3" s="338"/>
      <c r="G3" s="338"/>
      <c r="H3" s="338"/>
    </row>
    <row r="4" spans="1:17" ht="21" customHeight="1"/>
    <row r="5" spans="1:17" s="11" customFormat="1" ht="18.75" customHeight="1">
      <c r="A5" s="339" t="s">
        <v>0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</row>
    <row r="6" spans="1:17" s="11" customFormat="1" ht="20.25" customHeight="1">
      <c r="A6" s="339" t="s">
        <v>95</v>
      </c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</row>
    <row r="7" spans="1:17" s="24" customFormat="1" ht="22.5" customHeight="1">
      <c r="A7" s="411" t="s">
        <v>2</v>
      </c>
      <c r="B7" s="412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42" t="s">
        <v>16</v>
      </c>
      <c r="P7" s="343"/>
      <c r="Q7" s="344"/>
    </row>
    <row r="8" spans="1:17" s="24" customFormat="1" ht="18" customHeight="1">
      <c r="A8" s="340"/>
      <c r="B8" s="341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20.25" customHeight="1">
      <c r="A9" s="259" t="s">
        <v>20</v>
      </c>
      <c r="B9" s="260">
        <v>122</v>
      </c>
      <c r="C9" s="267">
        <v>109</v>
      </c>
      <c r="D9" s="304">
        <v>85</v>
      </c>
      <c r="E9" s="261">
        <v>65</v>
      </c>
      <c r="F9" s="261" t="s">
        <v>46</v>
      </c>
      <c r="G9" s="261">
        <v>87</v>
      </c>
      <c r="H9" s="287">
        <v>33</v>
      </c>
      <c r="I9" s="288"/>
      <c r="J9" s="261"/>
      <c r="K9" s="261"/>
      <c r="L9" s="261"/>
      <c r="M9" s="261"/>
      <c r="N9" s="261"/>
      <c r="O9" s="47">
        <f t="shared" ref="O9:O39" si="0">B9*(IF(C9="",0,1)+IF(D9="",0,1)+IF(E9="",0,1)+IF(F9="",0,1)+IF(G9="",0,1)+IF(H9="",0,1)+IF(I9="",0,1)+IF(J9="",0,1)+IF(K9="",0,1)+IF(L9="",0,1)+IF(M9="",0,1)+IF(N9="",0,1))</f>
        <v>732</v>
      </c>
      <c r="P9" s="47">
        <f t="shared" ref="P9:P39" si="1">SUM(C9:N9)</f>
        <v>379</v>
      </c>
      <c r="Q9" s="54">
        <f t="shared" ref="Q9:Q39" si="2">IF(O9=0,"-",P9/O9)</f>
        <v>0.51775956284153002</v>
      </c>
    </row>
    <row r="10" spans="1:17" ht="20.25" customHeight="1">
      <c r="A10" s="259" t="s">
        <v>21</v>
      </c>
      <c r="B10" s="260">
        <v>96</v>
      </c>
      <c r="C10" s="267">
        <v>94</v>
      </c>
      <c r="D10" s="304">
        <v>69</v>
      </c>
      <c r="E10" s="261">
        <v>111</v>
      </c>
      <c r="F10" s="261" t="s">
        <v>46</v>
      </c>
      <c r="G10" s="261">
        <v>96</v>
      </c>
      <c r="H10" s="272">
        <v>31</v>
      </c>
      <c r="I10" s="281"/>
      <c r="J10" s="261"/>
      <c r="K10" s="261"/>
      <c r="L10" s="261"/>
      <c r="M10" s="261"/>
      <c r="N10" s="261"/>
      <c r="O10" s="47">
        <f t="shared" si="0"/>
        <v>576</v>
      </c>
      <c r="P10" s="47">
        <f t="shared" si="1"/>
        <v>401</v>
      </c>
      <c r="Q10" s="54">
        <f t="shared" si="2"/>
        <v>0.69618055555555558</v>
      </c>
    </row>
    <row r="11" spans="1:17" ht="20.25" customHeight="1">
      <c r="A11" s="259" t="s">
        <v>57</v>
      </c>
      <c r="B11" s="260">
        <v>64</v>
      </c>
      <c r="C11" s="267">
        <v>196</v>
      </c>
      <c r="D11" s="304">
        <v>50</v>
      </c>
      <c r="E11" s="261">
        <v>64</v>
      </c>
      <c r="F11" s="261" t="s">
        <v>46</v>
      </c>
      <c r="G11" s="261">
        <v>45</v>
      </c>
      <c r="H11" s="272">
        <v>36</v>
      </c>
      <c r="I11" s="281"/>
      <c r="J11" s="261"/>
      <c r="K11" s="261"/>
      <c r="L11" s="261"/>
      <c r="M11" s="261"/>
      <c r="N11" s="261"/>
      <c r="O11" s="47">
        <f t="shared" si="0"/>
        <v>384</v>
      </c>
      <c r="P11" s="47">
        <f t="shared" si="1"/>
        <v>391</v>
      </c>
      <c r="Q11" s="54">
        <f t="shared" si="2"/>
        <v>1.0182291666666667</v>
      </c>
    </row>
    <row r="12" spans="1:17" ht="20.25" customHeight="1">
      <c r="A12" s="259" t="s">
        <v>22</v>
      </c>
      <c r="B12" s="260">
        <v>60</v>
      </c>
      <c r="C12" s="267">
        <v>65</v>
      </c>
      <c r="D12" s="304">
        <v>62</v>
      </c>
      <c r="E12" s="261">
        <v>47</v>
      </c>
      <c r="F12" s="261" t="s">
        <v>46</v>
      </c>
      <c r="G12" s="261">
        <v>55</v>
      </c>
      <c r="H12" s="274">
        <v>19</v>
      </c>
      <c r="I12" s="281"/>
      <c r="J12" s="261"/>
      <c r="K12" s="261"/>
      <c r="L12" s="261"/>
      <c r="M12" s="261"/>
      <c r="N12" s="261"/>
      <c r="O12" s="47">
        <f t="shared" si="0"/>
        <v>360</v>
      </c>
      <c r="P12" s="47">
        <f t="shared" si="1"/>
        <v>248</v>
      </c>
      <c r="Q12" s="54">
        <f t="shared" si="2"/>
        <v>0.68888888888888888</v>
      </c>
    </row>
    <row r="13" spans="1:17" ht="20.25" customHeight="1">
      <c r="A13" s="259" t="s">
        <v>25</v>
      </c>
      <c r="B13" s="260">
        <v>110</v>
      </c>
      <c r="C13" s="267">
        <v>97</v>
      </c>
      <c r="D13" s="304">
        <v>77</v>
      </c>
      <c r="E13" s="261">
        <v>67</v>
      </c>
      <c r="F13" s="261" t="s">
        <v>46</v>
      </c>
      <c r="G13" s="261">
        <v>65</v>
      </c>
      <c r="H13" s="275">
        <v>35</v>
      </c>
      <c r="I13" s="281"/>
      <c r="J13" s="261"/>
      <c r="K13" s="261"/>
      <c r="L13" s="261"/>
      <c r="M13" s="261"/>
      <c r="N13" s="261"/>
      <c r="O13" s="47">
        <f t="shared" si="0"/>
        <v>660</v>
      </c>
      <c r="P13" s="47">
        <f t="shared" si="1"/>
        <v>341</v>
      </c>
      <c r="Q13" s="54">
        <f t="shared" si="2"/>
        <v>0.51666666666666672</v>
      </c>
    </row>
    <row r="14" spans="1:17" ht="20.25" customHeight="1">
      <c r="A14" s="259" t="s">
        <v>23</v>
      </c>
      <c r="B14" s="260">
        <v>60</v>
      </c>
      <c r="C14" s="267">
        <v>144</v>
      </c>
      <c r="D14" s="304">
        <v>35</v>
      </c>
      <c r="E14" s="261">
        <v>109</v>
      </c>
      <c r="F14" s="261" t="s">
        <v>46</v>
      </c>
      <c r="G14" s="261">
        <v>71</v>
      </c>
      <c r="H14" s="275">
        <v>37</v>
      </c>
      <c r="I14" s="281"/>
      <c r="J14" s="261"/>
      <c r="K14" s="261"/>
      <c r="L14" s="261"/>
      <c r="M14" s="261"/>
      <c r="N14" s="261"/>
      <c r="O14" s="47">
        <f t="shared" si="0"/>
        <v>360</v>
      </c>
      <c r="P14" s="47">
        <f t="shared" si="1"/>
        <v>396</v>
      </c>
      <c r="Q14" s="54">
        <f t="shared" si="2"/>
        <v>1.1000000000000001</v>
      </c>
    </row>
    <row r="15" spans="1:17" ht="20.25" customHeight="1">
      <c r="A15" s="259" t="s">
        <v>24</v>
      </c>
      <c r="B15" s="260">
        <v>60</v>
      </c>
      <c r="C15" s="267">
        <v>69</v>
      </c>
      <c r="D15" s="304">
        <v>53</v>
      </c>
      <c r="E15" s="265">
        <v>89</v>
      </c>
      <c r="F15" s="265" t="s">
        <v>46</v>
      </c>
      <c r="G15" s="265">
        <v>30</v>
      </c>
      <c r="H15" s="274">
        <v>21</v>
      </c>
      <c r="I15" s="417"/>
      <c r="J15" s="265"/>
      <c r="K15" s="265"/>
      <c r="L15" s="265"/>
      <c r="M15" s="265"/>
      <c r="N15" s="265"/>
      <c r="O15" s="47">
        <f t="shared" si="0"/>
        <v>360</v>
      </c>
      <c r="P15" s="47">
        <f t="shared" si="1"/>
        <v>262</v>
      </c>
      <c r="Q15" s="54">
        <f t="shared" si="2"/>
        <v>0.72777777777777775</v>
      </c>
    </row>
    <row r="16" spans="1:17" ht="20.25" customHeight="1">
      <c r="A16" s="259" t="s">
        <v>74</v>
      </c>
      <c r="B16" s="260">
        <v>1260</v>
      </c>
      <c r="C16" s="277">
        <v>1110</v>
      </c>
      <c r="D16" s="311">
        <v>979</v>
      </c>
      <c r="E16" s="265">
        <v>1456</v>
      </c>
      <c r="F16" s="265">
        <v>1245</v>
      </c>
      <c r="G16" s="265">
        <v>1170</v>
      </c>
      <c r="H16" s="272">
        <v>467</v>
      </c>
      <c r="I16" s="417"/>
      <c r="J16" s="265"/>
      <c r="K16" s="265"/>
      <c r="L16" s="265"/>
      <c r="M16" s="265"/>
      <c r="N16" s="265"/>
      <c r="O16" s="47">
        <f t="shared" si="0"/>
        <v>7560</v>
      </c>
      <c r="P16" s="47">
        <f t="shared" si="1"/>
        <v>6427</v>
      </c>
      <c r="Q16" s="54">
        <f t="shared" si="2"/>
        <v>0.85013227513227518</v>
      </c>
    </row>
    <row r="17" spans="1:17" ht="20.25" customHeight="1">
      <c r="A17" s="259" t="s">
        <v>75</v>
      </c>
      <c r="B17" s="263">
        <v>3328</v>
      </c>
      <c r="C17" s="283">
        <v>3245</v>
      </c>
      <c r="D17" s="308">
        <v>2699</v>
      </c>
      <c r="E17" s="265">
        <v>3214</v>
      </c>
      <c r="F17" s="265">
        <v>2864</v>
      </c>
      <c r="G17" s="265">
        <v>2894</v>
      </c>
      <c r="H17" s="272">
        <v>1542</v>
      </c>
      <c r="I17" s="417"/>
      <c r="J17" s="265"/>
      <c r="K17" s="265"/>
      <c r="L17" s="265"/>
      <c r="M17" s="265"/>
      <c r="N17" s="265"/>
      <c r="O17" s="47">
        <f t="shared" si="0"/>
        <v>19968</v>
      </c>
      <c r="P17" s="47">
        <f t="shared" si="1"/>
        <v>16458</v>
      </c>
      <c r="Q17" s="54">
        <f t="shared" si="2"/>
        <v>0.82421875</v>
      </c>
    </row>
    <row r="18" spans="1:17" ht="20.25" customHeight="1">
      <c r="A18" s="259" t="s">
        <v>76</v>
      </c>
      <c r="B18" s="260">
        <v>112</v>
      </c>
      <c r="C18" s="268">
        <v>82</v>
      </c>
      <c r="D18" s="305">
        <v>47</v>
      </c>
      <c r="E18" s="265">
        <v>88</v>
      </c>
      <c r="F18" s="265">
        <v>78</v>
      </c>
      <c r="G18" s="265">
        <v>63</v>
      </c>
      <c r="H18" s="272">
        <v>41</v>
      </c>
      <c r="I18" s="417"/>
      <c r="J18" s="265"/>
      <c r="K18" s="265"/>
      <c r="L18" s="265"/>
      <c r="M18" s="265"/>
      <c r="N18" s="265"/>
      <c r="O18" s="47">
        <f t="shared" si="0"/>
        <v>672</v>
      </c>
      <c r="P18" s="47">
        <f t="shared" si="1"/>
        <v>399</v>
      </c>
      <c r="Q18" s="54">
        <f t="shared" si="2"/>
        <v>0.59375</v>
      </c>
    </row>
    <row r="19" spans="1:17" ht="19.5" customHeight="1">
      <c r="A19" s="259" t="s">
        <v>77</v>
      </c>
      <c r="B19" s="260">
        <v>128</v>
      </c>
      <c r="C19" s="268">
        <v>74</v>
      </c>
      <c r="D19" s="305">
        <v>66</v>
      </c>
      <c r="E19" s="265">
        <v>74</v>
      </c>
      <c r="F19" s="265">
        <v>79</v>
      </c>
      <c r="G19" s="265">
        <v>63</v>
      </c>
      <c r="H19" s="272">
        <v>34</v>
      </c>
      <c r="I19" s="417"/>
      <c r="J19" s="265"/>
      <c r="K19" s="265"/>
      <c r="L19" s="265"/>
      <c r="M19" s="265"/>
      <c r="N19" s="265"/>
      <c r="O19" s="47">
        <f t="shared" si="0"/>
        <v>768</v>
      </c>
      <c r="P19" s="47">
        <f t="shared" si="1"/>
        <v>390</v>
      </c>
      <c r="Q19" s="54">
        <f t="shared" si="2"/>
        <v>0.5078125</v>
      </c>
    </row>
    <row r="20" spans="1:17" ht="20.25" customHeight="1">
      <c r="A20" s="259" t="s">
        <v>53</v>
      </c>
      <c r="B20" s="260">
        <v>132</v>
      </c>
      <c r="C20" s="269">
        <v>232</v>
      </c>
      <c r="D20" s="306">
        <v>207</v>
      </c>
      <c r="E20" s="265">
        <v>168</v>
      </c>
      <c r="F20" s="265">
        <v>168</v>
      </c>
      <c r="G20" s="265">
        <v>232</v>
      </c>
      <c r="H20" s="272">
        <v>77</v>
      </c>
      <c r="I20" s="417"/>
      <c r="J20" s="265"/>
      <c r="K20" s="265"/>
      <c r="L20" s="265"/>
      <c r="M20" s="265"/>
      <c r="N20" s="265"/>
      <c r="O20" s="47">
        <f t="shared" si="0"/>
        <v>792</v>
      </c>
      <c r="P20" s="47">
        <f t="shared" si="1"/>
        <v>1084</v>
      </c>
      <c r="Q20" s="54">
        <f t="shared" si="2"/>
        <v>1.3686868686868687</v>
      </c>
    </row>
    <row r="21" spans="1:17" ht="20.25" customHeight="1">
      <c r="A21" s="259" t="s">
        <v>54</v>
      </c>
      <c r="B21" s="260">
        <v>30</v>
      </c>
      <c r="C21" s="269">
        <v>40</v>
      </c>
      <c r="D21" s="306">
        <v>33</v>
      </c>
      <c r="E21" s="265">
        <v>34</v>
      </c>
      <c r="F21" s="265">
        <v>34</v>
      </c>
      <c r="G21" s="265">
        <v>42</v>
      </c>
      <c r="H21" s="272">
        <v>14</v>
      </c>
      <c r="I21" s="281"/>
      <c r="J21" s="265"/>
      <c r="K21" s="265"/>
      <c r="L21" s="265"/>
      <c r="M21" s="265"/>
      <c r="N21" s="265"/>
      <c r="O21" s="47">
        <f t="shared" si="0"/>
        <v>180</v>
      </c>
      <c r="P21" s="47">
        <f t="shared" si="1"/>
        <v>197</v>
      </c>
      <c r="Q21" s="54">
        <f t="shared" si="2"/>
        <v>1.0944444444444446</v>
      </c>
    </row>
    <row r="22" spans="1:17" ht="20.25" customHeight="1">
      <c r="A22" s="259" t="s">
        <v>96</v>
      </c>
      <c r="B22" s="260">
        <v>2</v>
      </c>
      <c r="C22" s="269">
        <v>0</v>
      </c>
      <c r="D22" s="306">
        <v>0</v>
      </c>
      <c r="E22" s="265">
        <v>0</v>
      </c>
      <c r="F22" s="265">
        <v>0</v>
      </c>
      <c r="G22" s="265">
        <v>0</v>
      </c>
      <c r="H22" s="272">
        <v>0</v>
      </c>
      <c r="I22" s="276"/>
      <c r="J22" s="270"/>
      <c r="K22" s="265"/>
      <c r="L22" s="265"/>
      <c r="M22" s="265"/>
      <c r="N22" s="265"/>
      <c r="O22" s="47">
        <f t="shared" si="0"/>
        <v>12</v>
      </c>
      <c r="P22" s="47">
        <f t="shared" si="1"/>
        <v>0</v>
      </c>
      <c r="Q22" s="54">
        <f t="shared" si="2"/>
        <v>0</v>
      </c>
    </row>
    <row r="23" spans="1:17" ht="20.25" customHeight="1">
      <c r="A23" s="259" t="s">
        <v>33</v>
      </c>
      <c r="B23" s="260">
        <v>86</v>
      </c>
      <c r="C23" s="269">
        <v>174</v>
      </c>
      <c r="D23" s="306">
        <v>142</v>
      </c>
      <c r="E23" s="265">
        <v>226</v>
      </c>
      <c r="F23" s="265">
        <v>162</v>
      </c>
      <c r="G23" s="265">
        <v>159</v>
      </c>
      <c r="H23" s="289">
        <v>69</v>
      </c>
      <c r="I23" s="290"/>
      <c r="J23" s="265"/>
      <c r="K23" s="265"/>
      <c r="L23" s="265"/>
      <c r="M23" s="265"/>
      <c r="N23" s="265"/>
      <c r="O23" s="47">
        <f t="shared" si="0"/>
        <v>516</v>
      </c>
      <c r="P23" s="47">
        <f t="shared" si="1"/>
        <v>932</v>
      </c>
      <c r="Q23" s="54">
        <f t="shared" si="2"/>
        <v>1.806201550387597</v>
      </c>
    </row>
    <row r="24" spans="1:17" ht="20.25" customHeight="1">
      <c r="A24" s="259" t="s">
        <v>34</v>
      </c>
      <c r="B24" s="260">
        <v>20</v>
      </c>
      <c r="C24" s="269">
        <v>26</v>
      </c>
      <c r="D24" s="306">
        <v>35</v>
      </c>
      <c r="E24" s="265">
        <v>40</v>
      </c>
      <c r="F24" s="265">
        <v>30</v>
      </c>
      <c r="G24" s="265">
        <v>23</v>
      </c>
      <c r="H24" s="289">
        <v>9</v>
      </c>
      <c r="I24" s="290"/>
      <c r="J24" s="265"/>
      <c r="K24" s="265"/>
      <c r="L24" s="265"/>
      <c r="M24" s="265"/>
      <c r="N24" s="265"/>
      <c r="O24" s="47">
        <f t="shared" si="0"/>
        <v>120</v>
      </c>
      <c r="P24" s="47">
        <f t="shared" si="1"/>
        <v>163</v>
      </c>
      <c r="Q24" s="54">
        <f t="shared" si="2"/>
        <v>1.3583333333333334</v>
      </c>
    </row>
    <row r="25" spans="1:17" ht="20.25" customHeight="1">
      <c r="A25" s="259" t="s">
        <v>97</v>
      </c>
      <c r="B25" s="260">
        <v>2</v>
      </c>
      <c r="C25" s="269">
        <v>0</v>
      </c>
      <c r="D25" s="306">
        <v>0</v>
      </c>
      <c r="E25" s="265">
        <v>0</v>
      </c>
      <c r="F25" s="265">
        <v>0</v>
      </c>
      <c r="G25" s="265">
        <v>0</v>
      </c>
      <c r="H25" s="289">
        <v>0</v>
      </c>
      <c r="I25" s="290"/>
      <c r="J25" s="265"/>
      <c r="K25" s="265"/>
      <c r="L25" s="265"/>
      <c r="M25" s="265"/>
      <c r="N25" s="265"/>
      <c r="O25" s="47">
        <f t="shared" si="0"/>
        <v>12</v>
      </c>
      <c r="P25" s="47">
        <f t="shared" si="1"/>
        <v>0</v>
      </c>
      <c r="Q25" s="54">
        <f t="shared" si="2"/>
        <v>0</v>
      </c>
    </row>
    <row r="26" spans="1:17" ht="20.25" customHeight="1">
      <c r="A26" s="259" t="s">
        <v>98</v>
      </c>
      <c r="B26" s="260">
        <v>138</v>
      </c>
      <c r="C26" s="268">
        <v>234</v>
      </c>
      <c r="D26" s="305">
        <v>174</v>
      </c>
      <c r="E26" s="265">
        <v>86</v>
      </c>
      <c r="F26" s="265">
        <v>86</v>
      </c>
      <c r="G26" s="265">
        <v>108</v>
      </c>
      <c r="H26" s="272">
        <v>0</v>
      </c>
      <c r="I26" s="291"/>
      <c r="J26" s="265"/>
      <c r="K26" s="265"/>
      <c r="L26" s="265"/>
      <c r="M26" s="265"/>
      <c r="N26" s="265"/>
      <c r="O26" s="47">
        <f t="shared" si="0"/>
        <v>828</v>
      </c>
      <c r="P26" s="47">
        <f t="shared" si="1"/>
        <v>688</v>
      </c>
      <c r="Q26" s="54">
        <f t="shared" si="2"/>
        <v>0.83091787439613529</v>
      </c>
    </row>
    <row r="27" spans="1:17" ht="20.25" customHeight="1">
      <c r="A27" s="259" t="s">
        <v>99</v>
      </c>
      <c r="B27" s="260">
        <v>30</v>
      </c>
      <c r="C27" s="269">
        <v>33</v>
      </c>
      <c r="D27" s="306">
        <v>35</v>
      </c>
      <c r="E27" s="265">
        <v>3</v>
      </c>
      <c r="F27" s="265">
        <v>3</v>
      </c>
      <c r="G27" s="265">
        <v>28</v>
      </c>
      <c r="H27" s="274">
        <v>0</v>
      </c>
      <c r="I27" s="281"/>
      <c r="J27" s="265"/>
      <c r="K27" s="265"/>
      <c r="L27" s="265"/>
      <c r="M27" s="265"/>
      <c r="N27" s="265"/>
      <c r="O27" s="47">
        <f t="shared" si="0"/>
        <v>180</v>
      </c>
      <c r="P27" s="47">
        <f t="shared" si="1"/>
        <v>102</v>
      </c>
      <c r="Q27" s="54">
        <f t="shared" si="2"/>
        <v>0.56666666666666665</v>
      </c>
    </row>
    <row r="28" spans="1:17" ht="20.25" customHeight="1">
      <c r="A28" s="259" t="s">
        <v>100</v>
      </c>
      <c r="B28" s="260">
        <v>3</v>
      </c>
      <c r="C28" s="269">
        <v>0</v>
      </c>
      <c r="D28" s="306">
        <v>0</v>
      </c>
      <c r="E28" s="265">
        <v>0</v>
      </c>
      <c r="F28" s="265">
        <v>0</v>
      </c>
      <c r="G28" s="265">
        <v>0</v>
      </c>
      <c r="H28" s="274">
        <v>0</v>
      </c>
      <c r="I28" s="292"/>
      <c r="J28" s="265"/>
      <c r="K28" s="265"/>
      <c r="L28" s="265"/>
      <c r="M28" s="265"/>
      <c r="N28" s="265"/>
      <c r="O28" s="47">
        <f t="shared" si="0"/>
        <v>18</v>
      </c>
      <c r="P28" s="47">
        <f t="shared" si="1"/>
        <v>0</v>
      </c>
      <c r="Q28" s="54">
        <f t="shared" si="2"/>
        <v>0</v>
      </c>
    </row>
    <row r="29" spans="1:17" ht="20.25" customHeight="1">
      <c r="A29" s="259" t="s">
        <v>36</v>
      </c>
      <c r="B29" s="260">
        <v>30</v>
      </c>
      <c r="C29" s="269">
        <v>0</v>
      </c>
      <c r="D29" s="306">
        <v>0</v>
      </c>
      <c r="E29" s="265">
        <v>0</v>
      </c>
      <c r="F29" s="265">
        <v>0</v>
      </c>
      <c r="G29" s="265"/>
      <c r="H29" s="272">
        <v>0</v>
      </c>
      <c r="I29" s="281"/>
      <c r="J29" s="265"/>
      <c r="K29" s="265"/>
      <c r="L29" s="265"/>
      <c r="M29" s="265"/>
      <c r="N29" s="265"/>
      <c r="O29" s="47">
        <f t="shared" si="0"/>
        <v>150</v>
      </c>
      <c r="P29" s="47">
        <f t="shared" si="1"/>
        <v>0</v>
      </c>
      <c r="Q29" s="54">
        <f t="shared" si="2"/>
        <v>0</v>
      </c>
    </row>
    <row r="30" spans="1:17" ht="20.25" customHeight="1">
      <c r="A30" s="259" t="s">
        <v>37</v>
      </c>
      <c r="B30" s="260">
        <v>16</v>
      </c>
      <c r="C30" s="269">
        <v>0</v>
      </c>
      <c r="D30" s="306">
        <v>0</v>
      </c>
      <c r="E30" s="265">
        <v>0</v>
      </c>
      <c r="F30" s="265">
        <v>0</v>
      </c>
      <c r="G30" s="265"/>
      <c r="H30" s="274">
        <v>0</v>
      </c>
      <c r="I30" s="292"/>
      <c r="J30" s="265"/>
      <c r="K30" s="265"/>
      <c r="L30" s="265"/>
      <c r="M30" s="265"/>
      <c r="N30" s="265"/>
      <c r="O30" s="47">
        <f t="shared" si="0"/>
        <v>80</v>
      </c>
      <c r="P30" s="47">
        <f t="shared" si="1"/>
        <v>0</v>
      </c>
      <c r="Q30" s="54">
        <f t="shared" si="2"/>
        <v>0</v>
      </c>
    </row>
    <row r="31" spans="1:17" ht="20.25" customHeight="1">
      <c r="A31" s="259" t="s">
        <v>62</v>
      </c>
      <c r="B31" s="260">
        <v>40</v>
      </c>
      <c r="C31" s="269">
        <v>6</v>
      </c>
      <c r="D31" s="306">
        <v>2</v>
      </c>
      <c r="E31" s="265">
        <v>0</v>
      </c>
      <c r="F31" s="265">
        <v>2</v>
      </c>
      <c r="G31" s="265">
        <v>2</v>
      </c>
      <c r="H31" s="293">
        <v>0</v>
      </c>
      <c r="I31" s="281"/>
      <c r="J31" s="265"/>
      <c r="K31" s="265"/>
      <c r="L31" s="265"/>
      <c r="M31" s="265"/>
      <c r="N31" s="265"/>
      <c r="O31" s="47">
        <f t="shared" si="0"/>
        <v>240</v>
      </c>
      <c r="P31" s="47">
        <f t="shared" si="1"/>
        <v>12</v>
      </c>
      <c r="Q31" s="54">
        <f t="shared" si="2"/>
        <v>0.05</v>
      </c>
    </row>
    <row r="32" spans="1:17" ht="20.25" customHeight="1">
      <c r="A32" s="259" t="s">
        <v>38</v>
      </c>
      <c r="B32" s="260">
        <v>40</v>
      </c>
      <c r="C32" s="269">
        <v>2</v>
      </c>
      <c r="D32" s="306">
        <v>2</v>
      </c>
      <c r="E32" s="265">
        <v>0</v>
      </c>
      <c r="F32" s="265">
        <v>1</v>
      </c>
      <c r="G32" s="265"/>
      <c r="H32" s="272">
        <v>0</v>
      </c>
      <c r="I32" s="281"/>
      <c r="J32" s="265"/>
      <c r="K32" s="265"/>
      <c r="L32" s="265"/>
      <c r="M32" s="265"/>
      <c r="N32" s="265"/>
      <c r="O32" s="47">
        <f t="shared" si="0"/>
        <v>200</v>
      </c>
      <c r="P32" s="47">
        <f t="shared" si="1"/>
        <v>5</v>
      </c>
      <c r="Q32" s="54">
        <f t="shared" si="2"/>
        <v>2.5000000000000001E-2</v>
      </c>
    </row>
    <row r="33" spans="1:17" ht="20.25" customHeight="1">
      <c r="A33" s="259" t="s">
        <v>40</v>
      </c>
      <c r="B33" s="260">
        <v>40</v>
      </c>
      <c r="C33" s="269">
        <v>3</v>
      </c>
      <c r="D33" s="306">
        <v>1</v>
      </c>
      <c r="E33" s="265">
        <v>0</v>
      </c>
      <c r="F33" s="294">
        <v>4</v>
      </c>
      <c r="G33" s="265">
        <v>1</v>
      </c>
      <c r="H33" s="274">
        <v>0</v>
      </c>
      <c r="I33" s="281"/>
      <c r="J33" s="265"/>
      <c r="K33" s="265"/>
      <c r="L33" s="265"/>
      <c r="M33" s="265"/>
      <c r="N33" s="265"/>
      <c r="O33" s="47">
        <f t="shared" si="0"/>
        <v>240</v>
      </c>
      <c r="P33" s="47">
        <f t="shared" si="1"/>
        <v>9</v>
      </c>
      <c r="Q33" s="54">
        <f t="shared" si="2"/>
        <v>3.7499999999999999E-2</v>
      </c>
    </row>
    <row r="34" spans="1:17" ht="20.25" customHeight="1">
      <c r="A34" s="259" t="s">
        <v>41</v>
      </c>
      <c r="B34" s="260">
        <v>40</v>
      </c>
      <c r="C34" s="269">
        <v>0</v>
      </c>
      <c r="D34" s="306">
        <v>0</v>
      </c>
      <c r="E34" s="265">
        <v>0</v>
      </c>
      <c r="F34" s="265">
        <v>0</v>
      </c>
      <c r="G34" s="265"/>
      <c r="H34" s="272">
        <v>0</v>
      </c>
      <c r="I34" s="281"/>
      <c r="J34" s="265"/>
      <c r="K34" s="265"/>
      <c r="L34" s="265"/>
      <c r="M34" s="265"/>
      <c r="N34" s="265"/>
      <c r="O34" s="47">
        <f t="shared" si="0"/>
        <v>200</v>
      </c>
      <c r="P34" s="47">
        <f t="shared" si="1"/>
        <v>0</v>
      </c>
      <c r="Q34" s="54">
        <f t="shared" si="2"/>
        <v>0</v>
      </c>
    </row>
    <row r="35" spans="1:17" ht="20.25" customHeight="1">
      <c r="A35" s="259" t="s">
        <v>42</v>
      </c>
      <c r="B35" s="260">
        <v>4</v>
      </c>
      <c r="C35" s="269">
        <v>0</v>
      </c>
      <c r="D35" s="306">
        <v>0</v>
      </c>
      <c r="E35" s="265">
        <v>0</v>
      </c>
      <c r="F35" s="265">
        <v>0</v>
      </c>
      <c r="G35" s="265"/>
      <c r="H35" s="274">
        <v>0</v>
      </c>
      <c r="I35" s="281"/>
      <c r="J35" s="265"/>
      <c r="K35" s="265"/>
      <c r="L35" s="265"/>
      <c r="M35" s="265"/>
      <c r="N35" s="265"/>
      <c r="O35" s="47">
        <f t="shared" si="0"/>
        <v>20</v>
      </c>
      <c r="P35" s="47">
        <f t="shared" si="1"/>
        <v>0</v>
      </c>
      <c r="Q35" s="54">
        <f t="shared" si="2"/>
        <v>0</v>
      </c>
    </row>
    <row r="36" spans="1:17" ht="20.25" customHeight="1">
      <c r="A36" s="259" t="s">
        <v>43</v>
      </c>
      <c r="B36" s="260">
        <v>40</v>
      </c>
      <c r="C36" s="268">
        <v>45</v>
      </c>
      <c r="D36" s="305">
        <v>6</v>
      </c>
      <c r="E36" s="265">
        <v>16</v>
      </c>
      <c r="F36" s="265">
        <v>0</v>
      </c>
      <c r="G36" s="265">
        <v>0</v>
      </c>
      <c r="H36" s="274">
        <v>1</v>
      </c>
      <c r="I36" s="292"/>
      <c r="J36" s="265"/>
      <c r="K36" s="265"/>
      <c r="L36" s="265"/>
      <c r="M36" s="265"/>
      <c r="N36" s="265"/>
      <c r="O36" s="47">
        <f t="shared" si="0"/>
        <v>240</v>
      </c>
      <c r="P36" s="47">
        <f t="shared" si="1"/>
        <v>68</v>
      </c>
      <c r="Q36" s="54">
        <f t="shared" si="2"/>
        <v>0.28333333333333333</v>
      </c>
    </row>
    <row r="37" spans="1:17" ht="20.25" customHeight="1">
      <c r="A37" s="259" t="s">
        <v>44</v>
      </c>
      <c r="B37" s="260">
        <v>60</v>
      </c>
      <c r="C37" s="268">
        <v>120</v>
      </c>
      <c r="D37" s="305">
        <v>50</v>
      </c>
      <c r="E37" s="265">
        <v>91</v>
      </c>
      <c r="F37" s="265">
        <v>45</v>
      </c>
      <c r="G37" s="265">
        <v>51</v>
      </c>
      <c r="H37" s="274">
        <v>30</v>
      </c>
      <c r="I37" s="292"/>
      <c r="J37" s="265"/>
      <c r="K37" s="265"/>
      <c r="L37" s="265"/>
      <c r="M37" s="265"/>
      <c r="N37" s="265"/>
      <c r="O37" s="47">
        <f t="shared" si="0"/>
        <v>360</v>
      </c>
      <c r="P37" s="47">
        <f t="shared" si="1"/>
        <v>387</v>
      </c>
      <c r="Q37" s="54">
        <f t="shared" si="2"/>
        <v>1.075</v>
      </c>
    </row>
    <row r="38" spans="1:17" ht="20.25" customHeight="1">
      <c r="A38" s="259" t="s">
        <v>80</v>
      </c>
      <c r="B38" s="263">
        <v>8400</v>
      </c>
      <c r="C38" s="268">
        <v>8274</v>
      </c>
      <c r="D38" s="305">
        <v>7084</v>
      </c>
      <c r="E38" s="265">
        <v>8012</v>
      </c>
      <c r="F38" s="265">
        <v>7310</v>
      </c>
      <c r="G38" s="265">
        <v>3991</v>
      </c>
      <c r="H38" s="274">
        <v>0</v>
      </c>
      <c r="I38" s="292"/>
      <c r="J38" s="265"/>
      <c r="K38" s="265"/>
      <c r="L38" s="265"/>
      <c r="M38" s="265"/>
      <c r="N38" s="265"/>
      <c r="O38" s="47">
        <f t="shared" si="0"/>
        <v>50400</v>
      </c>
      <c r="P38" s="47">
        <f t="shared" si="1"/>
        <v>34671</v>
      </c>
      <c r="Q38" s="54">
        <f t="shared" si="2"/>
        <v>0.68791666666666662</v>
      </c>
    </row>
    <row r="39" spans="1:17" ht="20.25" customHeight="1">
      <c r="A39" s="259" t="s">
        <v>79</v>
      </c>
      <c r="B39" s="260">
        <f>32+480</f>
        <v>512</v>
      </c>
      <c r="C39" s="268">
        <v>450</v>
      </c>
      <c r="D39" s="305">
        <v>448</v>
      </c>
      <c r="E39" s="265">
        <v>481</v>
      </c>
      <c r="F39" s="265">
        <v>514</v>
      </c>
      <c r="G39" s="265">
        <v>470</v>
      </c>
      <c r="H39" s="274">
        <v>83</v>
      </c>
      <c r="I39" s="292"/>
      <c r="J39" s="265"/>
      <c r="K39" s="265"/>
      <c r="L39" s="265"/>
      <c r="M39" s="265"/>
      <c r="N39" s="265"/>
      <c r="O39" s="47">
        <f t="shared" si="0"/>
        <v>3072</v>
      </c>
      <c r="P39" s="47">
        <f t="shared" si="1"/>
        <v>2446</v>
      </c>
      <c r="Q39" s="54">
        <f t="shared" si="2"/>
        <v>0.79622395833333337</v>
      </c>
    </row>
    <row r="40" spans="1:17" s="1" customFormat="1" ht="20.25" customHeight="1">
      <c r="A40" s="55" t="s">
        <v>47</v>
      </c>
      <c r="B40" s="56">
        <f>SUM(B9:B39)</f>
        <v>15065</v>
      </c>
      <c r="C40" s="56">
        <f>SUM(C9:C39)</f>
        <v>14924</v>
      </c>
      <c r="D40" s="56">
        <f>SUM(D9:D39)</f>
        <v>12441</v>
      </c>
      <c r="E40" s="56">
        <f>SUM(E9:E39)</f>
        <v>14541</v>
      </c>
      <c r="F40" s="56">
        <f>SUM(F9:F39)</f>
        <v>12625</v>
      </c>
      <c r="G40" s="56">
        <f t="shared" ref="G40:N40" si="3">SUM(G9:G39)</f>
        <v>9746</v>
      </c>
      <c r="H40" s="56">
        <f t="shared" si="3"/>
        <v>2579</v>
      </c>
      <c r="I40" s="56">
        <f t="shared" si="3"/>
        <v>0</v>
      </c>
      <c r="J40" s="56">
        <f t="shared" si="3"/>
        <v>0</v>
      </c>
      <c r="K40" s="56">
        <f t="shared" si="3"/>
        <v>0</v>
      </c>
      <c r="L40" s="56">
        <f t="shared" si="3"/>
        <v>0</v>
      </c>
      <c r="M40" s="56">
        <f t="shared" si="3"/>
        <v>0</v>
      </c>
      <c r="N40" s="56">
        <f t="shared" si="3"/>
        <v>0</v>
      </c>
      <c r="O40" s="56">
        <f>SUM(O9:O39)</f>
        <v>90260</v>
      </c>
      <c r="P40" s="56">
        <f>SUM(P9:P39)</f>
        <v>66856</v>
      </c>
      <c r="Q40" s="57">
        <f t="shared" ref="Q40" si="4">IF(O40=0,"-",P40/O40)</f>
        <v>0.74070463106580986</v>
      </c>
    </row>
    <row r="41" spans="1:17" s="1" customFormat="1" ht="20.25" customHeight="1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40"/>
    </row>
    <row r="42" spans="1:17">
      <c r="A42" s="29" t="s">
        <v>48</v>
      </c>
      <c r="C42"/>
      <c r="D42"/>
      <c r="E42"/>
      <c r="F42"/>
      <c r="G42"/>
      <c r="H42"/>
      <c r="O42" s="27"/>
      <c r="P42" s="23"/>
      <c r="Q42" s="28"/>
    </row>
    <row r="43" spans="1:17">
      <c r="C43"/>
      <c r="D43"/>
      <c r="E43"/>
      <c r="F43"/>
      <c r="G43"/>
      <c r="H43"/>
      <c r="O43" s="27"/>
      <c r="P43" s="23"/>
      <c r="Q43" s="28"/>
    </row>
    <row r="44" spans="1:17">
      <c r="C44"/>
      <c r="D44"/>
      <c r="E44"/>
      <c r="F44"/>
      <c r="G44"/>
      <c r="H44"/>
      <c r="O44" s="27"/>
      <c r="P44" s="23"/>
      <c r="Q44" s="28"/>
    </row>
    <row r="45" spans="1:17">
      <c r="C45"/>
      <c r="D45"/>
      <c r="E45"/>
      <c r="F45"/>
      <c r="G45"/>
      <c r="H45"/>
      <c r="O45" s="27"/>
      <c r="P45" s="23"/>
      <c r="Q45" s="28"/>
    </row>
    <row r="46" spans="1:17">
      <c r="C46"/>
      <c r="D46"/>
      <c r="E46"/>
      <c r="F46"/>
      <c r="G46"/>
      <c r="H46"/>
      <c r="O46" s="27"/>
      <c r="P46" s="23"/>
      <c r="Q46" s="28"/>
    </row>
    <row r="47" spans="1:17">
      <c r="C47"/>
      <c r="D47"/>
      <c r="E47"/>
      <c r="F47"/>
      <c r="G47"/>
      <c r="H47"/>
      <c r="O47" s="27"/>
      <c r="P47" s="23"/>
      <c r="Q47" s="28"/>
    </row>
    <row r="48" spans="1:17">
      <c r="C48"/>
      <c r="D48"/>
      <c r="E48"/>
      <c r="F48"/>
      <c r="G48"/>
      <c r="H48"/>
      <c r="O48" s="27"/>
      <c r="P48" s="23"/>
      <c r="Q48" s="28"/>
    </row>
    <row r="49" spans="3:17">
      <c r="C49"/>
      <c r="D49"/>
      <c r="E49"/>
      <c r="F49"/>
      <c r="G49"/>
      <c r="H49"/>
      <c r="O49" s="27"/>
      <c r="P49" s="23"/>
      <c r="Q49" s="28"/>
    </row>
    <row r="50" spans="3:17">
      <c r="C50"/>
      <c r="D50"/>
      <c r="E50"/>
      <c r="F50"/>
      <c r="G50"/>
      <c r="H50"/>
      <c r="O50" s="27"/>
      <c r="P50" s="23"/>
      <c r="Q50" s="28"/>
    </row>
    <row r="51" spans="3:17">
      <c r="C51"/>
      <c r="D51"/>
      <c r="E51"/>
      <c r="F51"/>
      <c r="G51"/>
      <c r="H51"/>
      <c r="O51" s="27"/>
      <c r="P51" s="23"/>
      <c r="Q51" s="28"/>
    </row>
    <row r="52" spans="3:17">
      <c r="C52"/>
      <c r="D52"/>
      <c r="E52"/>
      <c r="F52"/>
      <c r="G52"/>
      <c r="H52"/>
      <c r="O52" s="27"/>
      <c r="P52" s="23"/>
      <c r="Q52" s="28"/>
    </row>
    <row r="53" spans="3:17">
      <c r="C53"/>
      <c r="D53"/>
      <c r="E53"/>
      <c r="F53"/>
      <c r="G53"/>
      <c r="H53"/>
      <c r="O53" s="27"/>
      <c r="P53" s="23"/>
      <c r="Q53" s="28"/>
    </row>
    <row r="54" spans="3:17">
      <c r="C54"/>
      <c r="D54"/>
      <c r="E54"/>
      <c r="F54"/>
      <c r="G54"/>
      <c r="H54"/>
      <c r="O54" s="27"/>
      <c r="P54" s="23"/>
      <c r="Q54" s="28"/>
    </row>
    <row r="55" spans="3:17">
      <c r="C55"/>
      <c r="D55"/>
      <c r="E55"/>
      <c r="F55"/>
      <c r="G55"/>
      <c r="H55"/>
      <c r="O55" s="27"/>
      <c r="P55" s="23"/>
      <c r="Q55" s="28"/>
    </row>
    <row r="56" spans="3:17">
      <c r="C56"/>
      <c r="D56"/>
      <c r="E56"/>
      <c r="F56"/>
      <c r="G56"/>
      <c r="H56"/>
      <c r="O56" s="27"/>
      <c r="P56" s="23"/>
      <c r="Q56" s="28"/>
    </row>
    <row r="57" spans="3:17">
      <c r="C57"/>
      <c r="D57"/>
      <c r="E57"/>
      <c r="F57"/>
      <c r="G57"/>
      <c r="H57"/>
      <c r="O57" s="27"/>
      <c r="P57" s="23"/>
      <c r="Q57" s="28"/>
    </row>
    <row r="58" spans="3:17">
      <c r="C58"/>
      <c r="D58"/>
      <c r="E58"/>
      <c r="F58"/>
      <c r="G58"/>
      <c r="H58"/>
    </row>
    <row r="59" spans="3:17">
      <c r="C59"/>
      <c r="D59"/>
      <c r="E59"/>
      <c r="F59"/>
      <c r="G59"/>
      <c r="H59"/>
    </row>
    <row r="60" spans="3:17">
      <c r="C60"/>
      <c r="D60"/>
      <c r="E60"/>
      <c r="F60"/>
      <c r="G60"/>
      <c r="H60"/>
    </row>
    <row r="61" spans="3:17">
      <c r="C61"/>
      <c r="D61"/>
      <c r="E61"/>
      <c r="F61"/>
      <c r="G61"/>
      <c r="H61"/>
    </row>
    <row r="62" spans="3:17">
      <c r="C62"/>
      <c r="D62"/>
      <c r="E62"/>
      <c r="F62"/>
      <c r="G62"/>
      <c r="H62"/>
    </row>
    <row r="63" spans="3:17">
      <c r="C63"/>
      <c r="D63"/>
      <c r="E63"/>
      <c r="F63"/>
      <c r="G63"/>
      <c r="H63"/>
    </row>
    <row r="64" spans="3:17">
      <c r="C64"/>
      <c r="D64"/>
      <c r="E64"/>
      <c r="F64"/>
      <c r="G64"/>
      <c r="H64"/>
    </row>
    <row r="65" spans="3:8">
      <c r="C65"/>
      <c r="D65"/>
      <c r="E65"/>
      <c r="F65"/>
      <c r="G65"/>
      <c r="H65"/>
    </row>
    <row r="66" spans="3:8">
      <c r="C66"/>
      <c r="D66"/>
      <c r="E66"/>
      <c r="F66"/>
      <c r="G66"/>
      <c r="H66"/>
    </row>
    <row r="67" spans="3:8">
      <c r="C67"/>
      <c r="D67"/>
      <c r="E67"/>
      <c r="F67"/>
      <c r="G67"/>
      <c r="H67"/>
    </row>
    <row r="68" spans="3:8">
      <c r="C68"/>
      <c r="D68"/>
      <c r="E68"/>
      <c r="F68"/>
      <c r="G68"/>
      <c r="H68"/>
    </row>
    <row r="69" spans="3:8">
      <c r="C69"/>
      <c r="D69"/>
      <c r="E69"/>
      <c r="F69"/>
      <c r="G69"/>
      <c r="H69"/>
    </row>
    <row r="70" spans="3:8">
      <c r="C70"/>
      <c r="D70"/>
      <c r="E70"/>
      <c r="F70"/>
      <c r="G70"/>
      <c r="H70"/>
    </row>
    <row r="71" spans="3:8">
      <c r="C71"/>
      <c r="D71"/>
      <c r="E71"/>
      <c r="F71"/>
      <c r="G71"/>
      <c r="H71"/>
    </row>
    <row r="72" spans="3:8">
      <c r="C72"/>
      <c r="D72"/>
      <c r="E72"/>
      <c r="F72"/>
      <c r="G72"/>
      <c r="H72"/>
    </row>
    <row r="73" spans="3:8">
      <c r="C73"/>
      <c r="D73"/>
      <c r="E73"/>
      <c r="F73"/>
      <c r="G73"/>
      <c r="H73"/>
    </row>
    <row r="74" spans="3:8">
      <c r="C74"/>
      <c r="D74"/>
      <c r="E74"/>
      <c r="F74"/>
      <c r="G74"/>
      <c r="H74"/>
    </row>
    <row r="75" spans="3:8">
      <c r="C75"/>
      <c r="D75"/>
      <c r="E75"/>
      <c r="F75"/>
      <c r="G75"/>
      <c r="H75"/>
    </row>
    <row r="76" spans="3:8">
      <c r="C76"/>
      <c r="D76"/>
      <c r="E76"/>
      <c r="F76"/>
      <c r="G76"/>
      <c r="H76"/>
    </row>
    <row r="77" spans="3:8">
      <c r="C77"/>
      <c r="D77"/>
      <c r="E77"/>
      <c r="F77"/>
      <c r="G77"/>
      <c r="H77"/>
    </row>
    <row r="78" spans="3:8">
      <c r="C78"/>
      <c r="D78"/>
      <c r="E78"/>
      <c r="F78"/>
      <c r="G78"/>
      <c r="H78"/>
    </row>
    <row r="79" spans="3:8">
      <c r="C79"/>
      <c r="D79"/>
      <c r="E79"/>
      <c r="F79"/>
      <c r="G79"/>
      <c r="H79"/>
    </row>
    <row r="80" spans="3:8">
      <c r="C80"/>
      <c r="D80"/>
      <c r="E80"/>
      <c r="F80"/>
      <c r="G80"/>
      <c r="H80"/>
    </row>
    <row r="81" spans="3:8">
      <c r="C81"/>
      <c r="D81"/>
      <c r="E81"/>
      <c r="F81"/>
      <c r="G81"/>
      <c r="H81"/>
    </row>
    <row r="82" spans="3:8">
      <c r="C82"/>
      <c r="D82"/>
      <c r="E82"/>
      <c r="F82"/>
      <c r="G82"/>
      <c r="H82"/>
    </row>
    <row r="83" spans="3:8">
      <c r="C83"/>
      <c r="D83"/>
      <c r="E83"/>
      <c r="F83"/>
      <c r="G83"/>
      <c r="H83"/>
    </row>
    <row r="84" spans="3:8">
      <c r="C84"/>
      <c r="D84"/>
      <c r="E84"/>
      <c r="F84"/>
      <c r="G84"/>
      <c r="H84"/>
    </row>
    <row r="85" spans="3:8">
      <c r="C85"/>
      <c r="D85"/>
      <c r="E85"/>
      <c r="F85"/>
      <c r="G85"/>
      <c r="H85"/>
    </row>
    <row r="86" spans="3:8">
      <c r="C86"/>
      <c r="D86"/>
      <c r="E86"/>
      <c r="F86"/>
      <c r="G86"/>
      <c r="H86"/>
    </row>
    <row r="87" spans="3:8">
      <c r="C87"/>
      <c r="D87"/>
      <c r="E87"/>
      <c r="F87"/>
      <c r="G87"/>
      <c r="H87"/>
    </row>
    <row r="88" spans="3:8">
      <c r="C88"/>
      <c r="D88"/>
      <c r="E88"/>
      <c r="F88"/>
      <c r="G88"/>
      <c r="H88"/>
    </row>
    <row r="89" spans="3:8">
      <c r="C89"/>
      <c r="D89"/>
      <c r="E89"/>
      <c r="F89"/>
      <c r="G89"/>
      <c r="H89"/>
    </row>
    <row r="90" spans="3:8">
      <c r="C90"/>
      <c r="D90"/>
      <c r="E90"/>
      <c r="F90"/>
      <c r="G90"/>
      <c r="H90"/>
    </row>
    <row r="91" spans="3:8">
      <c r="C91"/>
      <c r="D91"/>
      <c r="E91"/>
      <c r="F91"/>
      <c r="G91"/>
      <c r="H91"/>
    </row>
    <row r="92" spans="3:8">
      <c r="C92"/>
      <c r="D92"/>
      <c r="E92"/>
      <c r="F92"/>
      <c r="G92"/>
      <c r="H92"/>
    </row>
    <row r="93" spans="3:8">
      <c r="C93"/>
      <c r="D93"/>
      <c r="E93"/>
      <c r="F93"/>
      <c r="G93"/>
      <c r="H93"/>
    </row>
    <row r="94" spans="3:8">
      <c r="C94"/>
      <c r="D94"/>
      <c r="E94"/>
      <c r="F94"/>
      <c r="G94"/>
      <c r="H94"/>
    </row>
    <row r="95" spans="3:8">
      <c r="C95"/>
      <c r="D95"/>
      <c r="E95"/>
      <c r="F95"/>
      <c r="G95"/>
      <c r="H95"/>
    </row>
    <row r="96" spans="3:8">
      <c r="C96"/>
      <c r="D96"/>
      <c r="E96"/>
      <c r="F96"/>
      <c r="G96"/>
      <c r="H96"/>
    </row>
    <row r="97" spans="3:8">
      <c r="C97"/>
      <c r="D97"/>
      <c r="E97"/>
      <c r="F97"/>
      <c r="G97"/>
      <c r="H97"/>
    </row>
    <row r="98" spans="3:8">
      <c r="C98"/>
      <c r="D98"/>
      <c r="E98"/>
      <c r="F98"/>
      <c r="G98"/>
      <c r="H98"/>
    </row>
    <row r="99" spans="3:8">
      <c r="C99"/>
      <c r="D99"/>
      <c r="E99"/>
      <c r="F99"/>
      <c r="G99"/>
      <c r="H99"/>
    </row>
    <row r="100" spans="3:8">
      <c r="C100"/>
      <c r="D100"/>
      <c r="E100"/>
      <c r="F100"/>
      <c r="G100"/>
      <c r="H100"/>
    </row>
    <row r="101" spans="3:8">
      <c r="C101"/>
      <c r="D101"/>
      <c r="E101"/>
      <c r="F101"/>
      <c r="G101"/>
      <c r="H101"/>
    </row>
    <row r="102" spans="3:8">
      <c r="C102"/>
      <c r="D102"/>
      <c r="E102"/>
      <c r="F102"/>
      <c r="G102"/>
      <c r="H102"/>
    </row>
    <row r="103" spans="3:8">
      <c r="C103"/>
      <c r="D103"/>
      <c r="E103"/>
      <c r="F103"/>
      <c r="G103"/>
      <c r="H103"/>
    </row>
    <row r="104" spans="3:8">
      <c r="C104"/>
      <c r="D104"/>
      <c r="E104"/>
      <c r="F104"/>
      <c r="G104"/>
      <c r="H104"/>
    </row>
    <row r="105" spans="3:8">
      <c r="C105"/>
      <c r="D105"/>
      <c r="E105"/>
      <c r="F105"/>
      <c r="G105"/>
      <c r="H105"/>
    </row>
    <row r="106" spans="3:8">
      <c r="C106"/>
      <c r="D106"/>
      <c r="E106"/>
      <c r="F106"/>
      <c r="G106"/>
      <c r="H106"/>
    </row>
    <row r="107" spans="3:8">
      <c r="C107"/>
      <c r="D107"/>
      <c r="E107"/>
      <c r="F107"/>
      <c r="G107"/>
      <c r="H107"/>
    </row>
    <row r="108" spans="3:8">
      <c r="C108"/>
      <c r="D108"/>
      <c r="E108"/>
      <c r="F108"/>
      <c r="G108"/>
      <c r="H108"/>
    </row>
    <row r="109" spans="3:8">
      <c r="C109"/>
      <c r="D109"/>
      <c r="E109"/>
      <c r="F109"/>
      <c r="G109"/>
      <c r="H109"/>
    </row>
    <row r="110" spans="3:8">
      <c r="C110"/>
      <c r="D110"/>
      <c r="E110"/>
      <c r="F110"/>
      <c r="G110"/>
      <c r="H110"/>
    </row>
    <row r="111" spans="3:8">
      <c r="C111"/>
      <c r="D111"/>
      <c r="E111"/>
      <c r="F111"/>
      <c r="G111"/>
      <c r="H111"/>
    </row>
    <row r="112" spans="3:8">
      <c r="C112"/>
      <c r="D112"/>
      <c r="E112"/>
      <c r="F112"/>
      <c r="G112"/>
      <c r="H112"/>
    </row>
    <row r="113" spans="3:8">
      <c r="C113"/>
      <c r="D113"/>
      <c r="E113"/>
      <c r="F113"/>
      <c r="G113"/>
      <c r="H113"/>
    </row>
    <row r="114" spans="3:8">
      <c r="C114"/>
      <c r="D114"/>
      <c r="E114"/>
      <c r="F114"/>
      <c r="G114"/>
      <c r="H114"/>
    </row>
    <row r="115" spans="3:8">
      <c r="C115"/>
      <c r="D115"/>
      <c r="E115"/>
      <c r="F115"/>
      <c r="G115"/>
      <c r="H115"/>
    </row>
    <row r="116" spans="3:8">
      <c r="C116"/>
      <c r="D116"/>
      <c r="E116"/>
      <c r="F116"/>
      <c r="G116"/>
      <c r="H116"/>
    </row>
    <row r="117" spans="3:8">
      <c r="C117"/>
      <c r="D117"/>
      <c r="E117"/>
      <c r="F117"/>
      <c r="G117"/>
      <c r="H117"/>
    </row>
    <row r="118" spans="3:8">
      <c r="C118"/>
      <c r="D118"/>
      <c r="E118"/>
      <c r="F118"/>
      <c r="G118"/>
      <c r="H118"/>
    </row>
    <row r="119" spans="3:8">
      <c r="C119"/>
      <c r="D119"/>
      <c r="E119"/>
      <c r="F119"/>
      <c r="G119"/>
      <c r="H119"/>
    </row>
    <row r="120" spans="3:8">
      <c r="C120"/>
      <c r="D120"/>
      <c r="E120"/>
      <c r="F120"/>
      <c r="G120"/>
      <c r="H120"/>
    </row>
    <row r="121" spans="3:8">
      <c r="C121"/>
      <c r="D121"/>
      <c r="E121"/>
      <c r="F121"/>
      <c r="G121"/>
      <c r="H121"/>
    </row>
    <row r="122" spans="3:8">
      <c r="C122"/>
      <c r="D122"/>
      <c r="E122"/>
      <c r="F122"/>
      <c r="G122"/>
      <c r="H122"/>
    </row>
    <row r="123" spans="3:8">
      <c r="C123"/>
      <c r="D123"/>
      <c r="E123"/>
      <c r="F123"/>
      <c r="G123"/>
      <c r="H123"/>
    </row>
    <row r="124" spans="3:8">
      <c r="C124"/>
      <c r="D124"/>
      <c r="E124"/>
      <c r="F124"/>
      <c r="G124"/>
      <c r="H124"/>
    </row>
    <row r="125" spans="3:8">
      <c r="C125"/>
      <c r="D125"/>
      <c r="E125"/>
      <c r="F125"/>
      <c r="G125"/>
      <c r="H125"/>
    </row>
    <row r="126" spans="3:8">
      <c r="C126"/>
      <c r="D126"/>
      <c r="E126"/>
      <c r="F126"/>
      <c r="G126"/>
      <c r="H126"/>
    </row>
    <row r="127" spans="3:8">
      <c r="C127"/>
      <c r="D127"/>
      <c r="E127"/>
      <c r="F127"/>
      <c r="G127"/>
      <c r="H127"/>
    </row>
    <row r="128" spans="3:8">
      <c r="C128"/>
      <c r="D128"/>
      <c r="E128"/>
      <c r="F128"/>
      <c r="G128"/>
      <c r="H128"/>
    </row>
    <row r="129" spans="3:8">
      <c r="C129"/>
      <c r="D129"/>
      <c r="E129"/>
      <c r="F129"/>
      <c r="G129"/>
      <c r="H129"/>
    </row>
    <row r="130" spans="3:8">
      <c r="C130"/>
      <c r="D130"/>
      <c r="E130"/>
      <c r="F130"/>
      <c r="G130"/>
      <c r="H130"/>
    </row>
    <row r="131" spans="3:8">
      <c r="C131"/>
      <c r="D131"/>
      <c r="E131"/>
      <c r="F131"/>
      <c r="G131"/>
      <c r="H131"/>
    </row>
    <row r="132" spans="3:8">
      <c r="C132"/>
      <c r="D132"/>
      <c r="E132"/>
      <c r="F132"/>
      <c r="G132"/>
      <c r="H132"/>
    </row>
    <row r="133" spans="3:8">
      <c r="C133"/>
      <c r="D133"/>
      <c r="E133"/>
      <c r="F133"/>
      <c r="G133"/>
      <c r="H133"/>
    </row>
    <row r="134" spans="3:8">
      <c r="C134"/>
      <c r="D134"/>
      <c r="E134"/>
      <c r="F134"/>
      <c r="G134"/>
      <c r="H134"/>
    </row>
    <row r="135" spans="3:8">
      <c r="C135"/>
      <c r="D135"/>
      <c r="E135"/>
      <c r="F135"/>
      <c r="G135"/>
      <c r="H135"/>
    </row>
    <row r="136" spans="3:8">
      <c r="C136"/>
      <c r="D136"/>
      <c r="E136"/>
      <c r="F136"/>
      <c r="G136"/>
      <c r="H136"/>
    </row>
    <row r="137" spans="3:8">
      <c r="C137"/>
      <c r="D137"/>
      <c r="E137"/>
      <c r="F137"/>
      <c r="G137"/>
      <c r="H137"/>
    </row>
    <row r="138" spans="3:8">
      <c r="C138"/>
      <c r="D138"/>
      <c r="E138"/>
      <c r="F138"/>
      <c r="G138"/>
      <c r="H138"/>
    </row>
    <row r="139" spans="3:8">
      <c r="C139"/>
      <c r="D139"/>
      <c r="E139"/>
      <c r="F139"/>
      <c r="G139"/>
      <c r="H139"/>
    </row>
    <row r="140" spans="3:8">
      <c r="C140"/>
      <c r="D140"/>
      <c r="E140"/>
      <c r="F140"/>
      <c r="G140"/>
      <c r="H140"/>
    </row>
    <row r="141" spans="3:8">
      <c r="C141"/>
      <c r="D141"/>
      <c r="E141"/>
      <c r="F141"/>
      <c r="G141"/>
      <c r="H141"/>
    </row>
    <row r="142" spans="3:8">
      <c r="C142"/>
      <c r="D142"/>
      <c r="E142"/>
      <c r="F142"/>
      <c r="G142"/>
      <c r="H142"/>
    </row>
    <row r="143" spans="3:8">
      <c r="C143"/>
      <c r="D143"/>
      <c r="E143"/>
      <c r="F143"/>
      <c r="G143"/>
      <c r="H143"/>
    </row>
    <row r="144" spans="3:8">
      <c r="C144"/>
      <c r="D144"/>
      <c r="E144"/>
      <c r="F144"/>
      <c r="G144"/>
      <c r="H144"/>
    </row>
    <row r="145" spans="3:8">
      <c r="C145"/>
      <c r="D145"/>
      <c r="E145"/>
      <c r="F145"/>
      <c r="G145"/>
      <c r="H145"/>
    </row>
    <row r="146" spans="3:8">
      <c r="C146"/>
      <c r="D146"/>
      <c r="E146"/>
      <c r="F146"/>
      <c r="G146"/>
      <c r="H146"/>
    </row>
    <row r="147" spans="3:8">
      <c r="C147"/>
      <c r="D147"/>
      <c r="E147"/>
      <c r="F147"/>
      <c r="G147"/>
      <c r="H147"/>
    </row>
    <row r="148" spans="3:8">
      <c r="C148"/>
      <c r="D148"/>
      <c r="E148"/>
      <c r="F148"/>
      <c r="G148"/>
      <c r="H148"/>
    </row>
    <row r="149" spans="3:8">
      <c r="C149"/>
      <c r="D149"/>
      <c r="E149"/>
      <c r="F149"/>
      <c r="G149"/>
      <c r="H149"/>
    </row>
    <row r="150" spans="3:8">
      <c r="C150"/>
      <c r="D150"/>
      <c r="E150"/>
      <c r="F150"/>
      <c r="G150"/>
      <c r="H150"/>
    </row>
    <row r="151" spans="3:8">
      <c r="C151"/>
      <c r="D151"/>
      <c r="E151"/>
      <c r="F151"/>
      <c r="G151"/>
      <c r="H151"/>
    </row>
    <row r="152" spans="3:8">
      <c r="C152"/>
      <c r="D152"/>
      <c r="E152"/>
      <c r="F152"/>
      <c r="G152"/>
      <c r="H152"/>
    </row>
    <row r="153" spans="3:8">
      <c r="C153"/>
      <c r="D153"/>
      <c r="E153"/>
      <c r="F153"/>
      <c r="G153"/>
      <c r="H153"/>
    </row>
    <row r="154" spans="3:8">
      <c r="C154"/>
      <c r="D154"/>
      <c r="E154"/>
      <c r="F154"/>
      <c r="G154"/>
      <c r="H154"/>
    </row>
    <row r="155" spans="3:8">
      <c r="C155"/>
      <c r="D155"/>
      <c r="E155"/>
      <c r="F155"/>
      <c r="G155"/>
      <c r="H155"/>
    </row>
    <row r="156" spans="3:8">
      <c r="C156"/>
      <c r="D156"/>
      <c r="E156"/>
      <c r="F156"/>
      <c r="G156"/>
      <c r="H156"/>
    </row>
    <row r="157" spans="3:8">
      <c r="C157"/>
      <c r="D157"/>
      <c r="E157"/>
      <c r="F157"/>
      <c r="G157"/>
      <c r="H157"/>
    </row>
    <row r="158" spans="3:8">
      <c r="C158"/>
      <c r="D158"/>
      <c r="E158"/>
      <c r="F158"/>
      <c r="G158"/>
      <c r="H158"/>
    </row>
    <row r="159" spans="3:8">
      <c r="C159"/>
      <c r="D159"/>
      <c r="E159"/>
      <c r="F159"/>
      <c r="G159"/>
      <c r="H159"/>
    </row>
    <row r="160" spans="3:8">
      <c r="C160"/>
      <c r="D160"/>
      <c r="E160"/>
      <c r="F160"/>
      <c r="G160"/>
      <c r="H160"/>
    </row>
    <row r="161" spans="3:8">
      <c r="C161"/>
      <c r="D161"/>
      <c r="E161"/>
      <c r="F161"/>
      <c r="G161"/>
      <c r="H161"/>
    </row>
    <row r="162" spans="3:8">
      <c r="C162"/>
      <c r="D162"/>
      <c r="E162"/>
      <c r="F162"/>
      <c r="G162"/>
      <c r="H162"/>
    </row>
    <row r="163" spans="3:8">
      <c r="C163"/>
      <c r="D163"/>
      <c r="E163"/>
      <c r="F163"/>
      <c r="G163"/>
      <c r="H163"/>
    </row>
    <row r="164" spans="3:8">
      <c r="C164"/>
      <c r="D164"/>
      <c r="E164"/>
      <c r="F164"/>
      <c r="G164"/>
      <c r="H164"/>
    </row>
    <row r="165" spans="3:8">
      <c r="C165"/>
      <c r="D165"/>
      <c r="E165"/>
      <c r="F165"/>
      <c r="G165"/>
      <c r="H165"/>
    </row>
    <row r="166" spans="3:8">
      <c r="C166"/>
      <c r="D166"/>
      <c r="E166"/>
      <c r="F166"/>
      <c r="G166"/>
      <c r="H166"/>
    </row>
    <row r="167" spans="3:8">
      <c r="C167"/>
      <c r="D167"/>
      <c r="E167"/>
      <c r="F167"/>
      <c r="G167"/>
      <c r="H167"/>
    </row>
    <row r="168" spans="3:8">
      <c r="C168"/>
      <c r="D168"/>
      <c r="E168"/>
      <c r="F168"/>
      <c r="G168"/>
      <c r="H168"/>
    </row>
    <row r="169" spans="3:8">
      <c r="C169"/>
      <c r="D169"/>
      <c r="E169"/>
      <c r="F169"/>
      <c r="G169"/>
      <c r="H169"/>
    </row>
    <row r="170" spans="3:8">
      <c r="C170"/>
      <c r="D170"/>
      <c r="E170"/>
      <c r="F170"/>
      <c r="G170"/>
      <c r="H170"/>
    </row>
    <row r="171" spans="3:8">
      <c r="C171"/>
      <c r="D171"/>
      <c r="E171"/>
      <c r="F171"/>
      <c r="G171"/>
      <c r="H171"/>
    </row>
    <row r="172" spans="3:8">
      <c r="C172"/>
      <c r="D172"/>
      <c r="E172"/>
      <c r="F172"/>
      <c r="G172"/>
      <c r="H172"/>
    </row>
    <row r="173" spans="3:8">
      <c r="C173"/>
      <c r="D173"/>
      <c r="E173"/>
      <c r="F173"/>
      <c r="G173"/>
      <c r="H173"/>
    </row>
    <row r="174" spans="3:8">
      <c r="C174"/>
      <c r="D174"/>
      <c r="E174"/>
      <c r="F174"/>
      <c r="G174"/>
      <c r="H174"/>
    </row>
    <row r="175" spans="3:8">
      <c r="C175"/>
      <c r="D175"/>
      <c r="E175"/>
      <c r="F175"/>
      <c r="G175"/>
      <c r="H175"/>
    </row>
    <row r="176" spans="3:8">
      <c r="C176"/>
      <c r="D176"/>
      <c r="E176"/>
      <c r="F176"/>
      <c r="G176"/>
      <c r="H176"/>
    </row>
    <row r="177" spans="3:8">
      <c r="C177"/>
      <c r="D177"/>
      <c r="E177"/>
      <c r="F177"/>
      <c r="G177"/>
      <c r="H177"/>
    </row>
    <row r="178" spans="3:8">
      <c r="C178"/>
      <c r="D178"/>
      <c r="E178"/>
      <c r="F178"/>
      <c r="G178"/>
      <c r="H178"/>
    </row>
    <row r="179" spans="3:8">
      <c r="C179"/>
      <c r="D179"/>
      <c r="E179"/>
      <c r="F179"/>
      <c r="G179"/>
      <c r="H179"/>
    </row>
    <row r="180" spans="3:8">
      <c r="C180"/>
      <c r="D180"/>
      <c r="E180"/>
      <c r="F180"/>
      <c r="G180"/>
      <c r="H180"/>
    </row>
    <row r="181" spans="3:8">
      <c r="C181"/>
      <c r="D181"/>
      <c r="E181"/>
      <c r="F181"/>
      <c r="G181"/>
      <c r="H181"/>
    </row>
    <row r="182" spans="3:8">
      <c r="C182"/>
      <c r="D182"/>
      <c r="E182"/>
      <c r="F182"/>
      <c r="G182"/>
      <c r="H182"/>
    </row>
    <row r="183" spans="3:8">
      <c r="C183"/>
      <c r="D183"/>
      <c r="E183"/>
      <c r="F183"/>
      <c r="G183"/>
      <c r="H183"/>
    </row>
    <row r="184" spans="3:8">
      <c r="C184"/>
      <c r="D184"/>
      <c r="E184"/>
      <c r="F184"/>
      <c r="G184"/>
      <c r="H184"/>
    </row>
    <row r="185" spans="3:8">
      <c r="C185"/>
      <c r="D185"/>
      <c r="E185"/>
      <c r="F185"/>
      <c r="G185"/>
      <c r="H185"/>
    </row>
    <row r="186" spans="3:8">
      <c r="C186"/>
      <c r="D186"/>
      <c r="E186"/>
      <c r="F186"/>
      <c r="G186"/>
      <c r="H186"/>
    </row>
    <row r="187" spans="3:8">
      <c r="C187"/>
      <c r="D187"/>
      <c r="E187"/>
      <c r="F187"/>
      <c r="G187"/>
      <c r="H187"/>
    </row>
    <row r="188" spans="3:8">
      <c r="C188"/>
      <c r="D188"/>
      <c r="E188"/>
      <c r="F188"/>
      <c r="G188"/>
      <c r="H188"/>
    </row>
    <row r="189" spans="3:8">
      <c r="C189"/>
      <c r="D189"/>
      <c r="E189"/>
      <c r="F189"/>
      <c r="G189"/>
      <c r="H189"/>
    </row>
    <row r="190" spans="3:8">
      <c r="C190"/>
      <c r="D190"/>
      <c r="E190"/>
      <c r="F190"/>
      <c r="G190"/>
      <c r="H190"/>
    </row>
    <row r="191" spans="3:8">
      <c r="C191"/>
      <c r="D191"/>
      <c r="E191"/>
      <c r="F191"/>
      <c r="G191"/>
      <c r="H191"/>
    </row>
    <row r="192" spans="3:8">
      <c r="C192"/>
      <c r="D192"/>
      <c r="E192"/>
      <c r="F192"/>
      <c r="G192"/>
      <c r="H192"/>
    </row>
    <row r="193" spans="3:8">
      <c r="C193"/>
      <c r="D193"/>
      <c r="E193"/>
      <c r="F193"/>
      <c r="G193"/>
      <c r="H193"/>
    </row>
    <row r="194" spans="3:8">
      <c r="C194"/>
      <c r="D194"/>
      <c r="E194"/>
      <c r="F194"/>
      <c r="G194"/>
      <c r="H194"/>
    </row>
    <row r="195" spans="3:8">
      <c r="C195"/>
      <c r="D195"/>
      <c r="E195"/>
      <c r="F195"/>
      <c r="G195"/>
      <c r="H195"/>
    </row>
    <row r="196" spans="3:8">
      <c r="C196"/>
      <c r="D196"/>
      <c r="E196"/>
      <c r="F196"/>
      <c r="G196"/>
      <c r="H196"/>
    </row>
    <row r="197" spans="3:8">
      <c r="C197"/>
      <c r="D197"/>
      <c r="E197"/>
      <c r="F197"/>
      <c r="G197"/>
      <c r="H197"/>
    </row>
    <row r="198" spans="3:8">
      <c r="C198"/>
      <c r="D198"/>
      <c r="E198"/>
      <c r="F198"/>
      <c r="G198"/>
      <c r="H198"/>
    </row>
    <row r="199" spans="3:8">
      <c r="C199"/>
      <c r="D199"/>
      <c r="E199"/>
      <c r="F199"/>
      <c r="G199"/>
      <c r="H199"/>
    </row>
    <row r="200" spans="3:8">
      <c r="C200"/>
      <c r="D200"/>
      <c r="E200"/>
      <c r="F200"/>
      <c r="G200"/>
      <c r="H200"/>
    </row>
    <row r="201" spans="3:8">
      <c r="C201"/>
      <c r="D201"/>
      <c r="E201"/>
      <c r="F201"/>
      <c r="G201"/>
      <c r="H201"/>
    </row>
    <row r="202" spans="3:8">
      <c r="C202"/>
      <c r="D202"/>
      <c r="E202"/>
      <c r="F202"/>
      <c r="G202"/>
      <c r="H202"/>
    </row>
    <row r="203" spans="3:8">
      <c r="C203"/>
      <c r="D203"/>
      <c r="E203"/>
      <c r="F203"/>
      <c r="G203"/>
      <c r="H203"/>
    </row>
    <row r="204" spans="3:8">
      <c r="C204"/>
      <c r="D204"/>
      <c r="E204"/>
      <c r="F204"/>
      <c r="G204"/>
      <c r="H204"/>
    </row>
    <row r="205" spans="3:8">
      <c r="C205"/>
      <c r="D205"/>
      <c r="E205"/>
      <c r="F205"/>
      <c r="G205"/>
      <c r="H205"/>
    </row>
    <row r="206" spans="3:8">
      <c r="C206"/>
      <c r="D206"/>
      <c r="E206"/>
      <c r="F206"/>
      <c r="G206"/>
      <c r="H206"/>
    </row>
    <row r="207" spans="3:8">
      <c r="C207"/>
      <c r="D207"/>
      <c r="E207"/>
      <c r="F207"/>
      <c r="G207"/>
      <c r="H207"/>
    </row>
    <row r="208" spans="3:8">
      <c r="C208"/>
      <c r="D208"/>
      <c r="E208"/>
      <c r="F208"/>
      <c r="G208"/>
      <c r="H208"/>
    </row>
    <row r="209" spans="3:8">
      <c r="C209"/>
      <c r="D209"/>
      <c r="E209"/>
      <c r="F209"/>
      <c r="G209"/>
      <c r="H209"/>
    </row>
    <row r="210" spans="3:8">
      <c r="C210"/>
      <c r="D210"/>
      <c r="E210"/>
      <c r="F210"/>
      <c r="G210"/>
      <c r="H210"/>
    </row>
    <row r="211" spans="3:8">
      <c r="C211"/>
      <c r="D211"/>
      <c r="E211"/>
      <c r="F211"/>
      <c r="G211"/>
      <c r="H211"/>
    </row>
    <row r="212" spans="3:8">
      <c r="C212"/>
      <c r="D212"/>
      <c r="E212"/>
      <c r="F212"/>
      <c r="G212"/>
      <c r="H212"/>
    </row>
    <row r="213" spans="3:8">
      <c r="C213"/>
      <c r="D213"/>
      <c r="E213"/>
      <c r="F213"/>
      <c r="G213"/>
      <c r="H213"/>
    </row>
    <row r="214" spans="3:8">
      <c r="C214"/>
      <c r="D214"/>
      <c r="E214"/>
      <c r="F214"/>
      <c r="G214"/>
      <c r="H214"/>
    </row>
    <row r="215" spans="3:8">
      <c r="C215"/>
      <c r="D215"/>
      <c r="E215"/>
      <c r="F215"/>
      <c r="G215"/>
      <c r="H215"/>
    </row>
    <row r="216" spans="3:8">
      <c r="C216"/>
      <c r="D216"/>
      <c r="E216"/>
      <c r="F216"/>
      <c r="G216"/>
      <c r="H216"/>
    </row>
    <row r="217" spans="3:8">
      <c r="C217"/>
      <c r="D217"/>
      <c r="E217"/>
      <c r="F217"/>
      <c r="G217"/>
      <c r="H217"/>
    </row>
    <row r="218" spans="3:8">
      <c r="C218"/>
      <c r="D218"/>
      <c r="E218"/>
      <c r="F218"/>
      <c r="G218"/>
      <c r="H218"/>
    </row>
    <row r="219" spans="3:8">
      <c r="C219"/>
      <c r="D219"/>
      <c r="E219"/>
      <c r="F219"/>
      <c r="G219"/>
      <c r="H219"/>
    </row>
    <row r="220" spans="3:8">
      <c r="C220"/>
      <c r="D220"/>
      <c r="E220"/>
      <c r="F220"/>
      <c r="G220"/>
      <c r="H220"/>
    </row>
    <row r="221" spans="3:8">
      <c r="C221"/>
      <c r="D221"/>
      <c r="E221"/>
      <c r="F221"/>
      <c r="G221"/>
      <c r="H221"/>
    </row>
    <row r="222" spans="3:8">
      <c r="C222"/>
      <c r="D222"/>
      <c r="E222"/>
      <c r="F222"/>
      <c r="G222"/>
      <c r="H222"/>
    </row>
    <row r="223" spans="3:8">
      <c r="C223"/>
      <c r="D223"/>
      <c r="E223"/>
      <c r="F223"/>
      <c r="G223"/>
      <c r="H223"/>
    </row>
    <row r="224" spans="3:8">
      <c r="C224"/>
      <c r="D224"/>
      <c r="E224"/>
      <c r="F224"/>
      <c r="G224"/>
      <c r="H224"/>
    </row>
    <row r="225" spans="3:8">
      <c r="C225"/>
      <c r="D225"/>
      <c r="E225"/>
      <c r="F225"/>
      <c r="G225"/>
      <c r="H225"/>
    </row>
    <row r="226" spans="3:8">
      <c r="C226"/>
      <c r="D226"/>
      <c r="E226"/>
      <c r="F226"/>
      <c r="G226"/>
      <c r="H226"/>
    </row>
    <row r="227" spans="3:8">
      <c r="C227"/>
      <c r="D227"/>
      <c r="E227"/>
      <c r="F227"/>
      <c r="G227"/>
      <c r="H227"/>
    </row>
    <row r="228" spans="3:8">
      <c r="C228"/>
      <c r="D228"/>
      <c r="E228"/>
      <c r="F228"/>
      <c r="G228"/>
      <c r="H228"/>
    </row>
    <row r="229" spans="3:8">
      <c r="C229"/>
      <c r="D229"/>
      <c r="E229"/>
      <c r="F229"/>
      <c r="G229"/>
      <c r="H229"/>
    </row>
    <row r="230" spans="3:8">
      <c r="C230"/>
      <c r="D230"/>
      <c r="E230"/>
      <c r="F230"/>
      <c r="G230"/>
      <c r="H230"/>
    </row>
    <row r="231" spans="3:8">
      <c r="C231"/>
      <c r="D231"/>
      <c r="E231"/>
      <c r="F231"/>
      <c r="G231"/>
      <c r="H231"/>
    </row>
    <row r="232" spans="3:8">
      <c r="C232"/>
      <c r="D232"/>
      <c r="E232"/>
      <c r="F232"/>
      <c r="G232"/>
      <c r="H232"/>
    </row>
    <row r="233" spans="3:8">
      <c r="C233"/>
      <c r="D233"/>
      <c r="E233"/>
      <c r="F233"/>
      <c r="G233"/>
      <c r="H233"/>
    </row>
    <row r="234" spans="3:8">
      <c r="C234"/>
      <c r="D234"/>
      <c r="E234"/>
      <c r="F234"/>
      <c r="G234"/>
      <c r="H234"/>
    </row>
    <row r="235" spans="3:8">
      <c r="C235"/>
      <c r="D235"/>
      <c r="E235"/>
      <c r="F235"/>
      <c r="G235"/>
      <c r="H235"/>
    </row>
    <row r="236" spans="3:8">
      <c r="C236"/>
      <c r="D236"/>
      <c r="E236"/>
      <c r="F236"/>
      <c r="G236"/>
      <c r="H236"/>
    </row>
    <row r="237" spans="3:8">
      <c r="C237"/>
      <c r="D237"/>
      <c r="E237"/>
      <c r="F237"/>
      <c r="G237"/>
      <c r="H237"/>
    </row>
    <row r="238" spans="3:8">
      <c r="C238"/>
      <c r="D238"/>
      <c r="E238"/>
      <c r="F238"/>
      <c r="G238"/>
      <c r="H238"/>
    </row>
    <row r="239" spans="3:8">
      <c r="C239"/>
      <c r="D239"/>
      <c r="E239"/>
      <c r="F239"/>
      <c r="G239"/>
      <c r="H239"/>
    </row>
    <row r="240" spans="3:8">
      <c r="C240"/>
      <c r="D240"/>
      <c r="E240"/>
      <c r="F240"/>
      <c r="G240"/>
      <c r="H240"/>
    </row>
    <row r="241" spans="3:8">
      <c r="C241"/>
      <c r="D241"/>
      <c r="E241"/>
      <c r="F241"/>
      <c r="G241"/>
      <c r="H241"/>
    </row>
    <row r="242" spans="3:8">
      <c r="C242"/>
      <c r="D242"/>
      <c r="E242"/>
      <c r="F242"/>
      <c r="G242"/>
      <c r="H242"/>
    </row>
    <row r="243" spans="3:8">
      <c r="C243"/>
      <c r="D243"/>
      <c r="E243"/>
      <c r="F243"/>
      <c r="G243"/>
      <c r="H243"/>
    </row>
    <row r="244" spans="3:8">
      <c r="C244"/>
      <c r="D244"/>
      <c r="E244"/>
      <c r="F244"/>
      <c r="G244"/>
      <c r="H244"/>
    </row>
    <row r="245" spans="3:8">
      <c r="C245"/>
      <c r="D245"/>
      <c r="E245"/>
      <c r="F245"/>
      <c r="G245"/>
      <c r="H245"/>
    </row>
    <row r="246" spans="3:8">
      <c r="C246"/>
      <c r="D246"/>
      <c r="E246"/>
      <c r="F246"/>
      <c r="G246"/>
      <c r="H246"/>
    </row>
    <row r="247" spans="3:8">
      <c r="C247"/>
      <c r="D247"/>
      <c r="E247"/>
      <c r="F247"/>
      <c r="G247"/>
      <c r="H247"/>
    </row>
    <row r="248" spans="3:8">
      <c r="C248"/>
      <c r="D248"/>
      <c r="E248"/>
      <c r="F248"/>
      <c r="G248"/>
      <c r="H248"/>
    </row>
    <row r="249" spans="3:8">
      <c r="C249"/>
      <c r="D249"/>
      <c r="E249"/>
      <c r="F249"/>
      <c r="G249"/>
      <c r="H249"/>
    </row>
    <row r="250" spans="3:8">
      <c r="C250"/>
      <c r="D250"/>
      <c r="E250"/>
      <c r="F250"/>
      <c r="G250"/>
      <c r="H250"/>
    </row>
    <row r="251" spans="3:8">
      <c r="C251"/>
      <c r="D251"/>
      <c r="E251"/>
      <c r="F251"/>
      <c r="G251"/>
      <c r="H251"/>
    </row>
    <row r="252" spans="3:8">
      <c r="C252"/>
      <c r="D252"/>
      <c r="E252"/>
      <c r="F252"/>
      <c r="G252"/>
      <c r="H252"/>
    </row>
    <row r="253" spans="3:8">
      <c r="C253"/>
      <c r="D253"/>
      <c r="E253"/>
      <c r="F253"/>
      <c r="G253"/>
      <c r="H253"/>
    </row>
    <row r="254" spans="3:8">
      <c r="C254"/>
      <c r="D254"/>
      <c r="E254"/>
      <c r="F254"/>
      <c r="G254"/>
      <c r="H254"/>
    </row>
    <row r="255" spans="3:8">
      <c r="C255"/>
      <c r="D255"/>
      <c r="E255"/>
      <c r="F255"/>
      <c r="G255"/>
      <c r="H255"/>
    </row>
    <row r="256" spans="3:8">
      <c r="C256"/>
      <c r="D256"/>
      <c r="E256"/>
      <c r="F256"/>
      <c r="G256"/>
      <c r="H256"/>
    </row>
    <row r="257" spans="3:8">
      <c r="C257"/>
      <c r="D257"/>
      <c r="E257"/>
      <c r="F257"/>
      <c r="G257"/>
      <c r="H257"/>
    </row>
    <row r="258" spans="3:8">
      <c r="C258"/>
      <c r="D258"/>
      <c r="E258"/>
      <c r="F258"/>
      <c r="G258"/>
      <c r="H258"/>
    </row>
    <row r="259" spans="3:8">
      <c r="C259"/>
      <c r="D259"/>
      <c r="E259"/>
      <c r="F259"/>
      <c r="G259"/>
      <c r="H259"/>
    </row>
    <row r="260" spans="3:8">
      <c r="C260"/>
      <c r="D260"/>
      <c r="E260"/>
      <c r="F260"/>
      <c r="G260"/>
      <c r="H260"/>
    </row>
    <row r="261" spans="3:8">
      <c r="C261"/>
      <c r="D261"/>
      <c r="E261"/>
      <c r="F261"/>
      <c r="G261"/>
      <c r="H261"/>
    </row>
    <row r="262" spans="3:8">
      <c r="C262"/>
      <c r="D262"/>
      <c r="E262"/>
      <c r="F262"/>
      <c r="G262"/>
      <c r="H262"/>
    </row>
    <row r="263" spans="3:8">
      <c r="C263"/>
      <c r="D263"/>
      <c r="E263"/>
      <c r="F263"/>
      <c r="G263"/>
      <c r="H263"/>
    </row>
    <row r="264" spans="3:8">
      <c r="C264"/>
      <c r="D264"/>
      <c r="E264"/>
      <c r="F264"/>
      <c r="G264"/>
      <c r="H264"/>
    </row>
    <row r="265" spans="3:8">
      <c r="C265"/>
      <c r="D265"/>
      <c r="E265"/>
      <c r="F265"/>
      <c r="G265"/>
      <c r="H265"/>
    </row>
    <row r="266" spans="3:8">
      <c r="C266"/>
      <c r="D266"/>
      <c r="E266"/>
      <c r="F266"/>
      <c r="G266"/>
      <c r="H266"/>
    </row>
    <row r="267" spans="3:8">
      <c r="C267"/>
      <c r="D267"/>
      <c r="E267"/>
      <c r="F267"/>
      <c r="G267"/>
      <c r="H267"/>
    </row>
    <row r="268" spans="3:8">
      <c r="C268"/>
      <c r="D268"/>
      <c r="E268"/>
      <c r="F268"/>
      <c r="G268"/>
      <c r="H268"/>
    </row>
    <row r="269" spans="3:8">
      <c r="C269"/>
      <c r="D269"/>
      <c r="E269"/>
      <c r="F269"/>
      <c r="G269"/>
      <c r="H269"/>
    </row>
    <row r="270" spans="3:8">
      <c r="C270"/>
      <c r="D270"/>
      <c r="E270"/>
      <c r="F270"/>
      <c r="G270"/>
      <c r="H270"/>
    </row>
  </sheetData>
  <sortState xmlns:xlrd2="http://schemas.microsoft.com/office/spreadsheetml/2017/richdata2" ref="A9:Q36">
    <sortCondition ref="A9:A36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0" orientation="landscape" r:id="rId1"/>
  <headerFooter>
    <oddFooter>&amp;RPag. 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Q267"/>
  <sheetViews>
    <sheetView showGridLines="0" zoomScale="85" zoomScaleNormal="85" zoomScaleSheetLayoutView="90" workbookViewId="0">
      <pane xSplit="1" topLeftCell="G32" activePane="topRight" state="frozen"/>
      <selection pane="topRight" activeCell="H40" sqref="H40"/>
      <selection activeCell="F35" sqref="F35"/>
    </sheetView>
  </sheetViews>
  <sheetFormatPr defaultRowHeight="15.75"/>
  <cols>
    <col min="1" max="1" width="54.42578125" style="22" customWidth="1"/>
    <col min="2" max="2" width="12" style="23" customWidth="1"/>
    <col min="3" max="8" width="11.85546875" style="23" customWidth="1"/>
    <col min="9" max="14" width="11.85546875" customWidth="1"/>
    <col min="15" max="15" width="9.5703125" style="19" bestFit="1" customWidth="1"/>
    <col min="16" max="16" width="12" customWidth="1"/>
    <col min="17" max="17" width="9.5703125" style="20" customWidth="1"/>
  </cols>
  <sheetData>
    <row r="1" spans="1:17" ht="51" customHeight="1"/>
    <row r="2" spans="1:17">
      <c r="A2" s="338"/>
      <c r="B2" s="338"/>
      <c r="C2" s="338"/>
      <c r="D2" s="338"/>
      <c r="E2" s="338"/>
      <c r="F2" s="338"/>
      <c r="G2" s="338"/>
      <c r="H2" s="338"/>
    </row>
    <row r="3" spans="1:17">
      <c r="A3" s="338"/>
      <c r="B3" s="338"/>
      <c r="C3" s="338"/>
      <c r="D3" s="338"/>
      <c r="E3" s="338"/>
      <c r="F3" s="338"/>
      <c r="G3" s="338"/>
      <c r="H3" s="338"/>
    </row>
    <row r="4" spans="1:17" ht="21" customHeight="1"/>
    <row r="5" spans="1:17" s="11" customFormat="1" ht="18.75" customHeight="1">
      <c r="A5" s="339" t="s">
        <v>0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</row>
    <row r="6" spans="1:17" s="11" customFormat="1" ht="20.25" customHeight="1">
      <c r="A6" s="339" t="s">
        <v>101</v>
      </c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</row>
    <row r="7" spans="1:17" s="24" customFormat="1" ht="22.5" customHeight="1">
      <c r="A7" s="411" t="s">
        <v>2</v>
      </c>
      <c r="B7" s="412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42" t="s">
        <v>16</v>
      </c>
      <c r="P7" s="343"/>
      <c r="Q7" s="344"/>
    </row>
    <row r="8" spans="1:17" s="24" customFormat="1" ht="18" customHeight="1">
      <c r="A8" s="340"/>
      <c r="B8" s="341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19.5" customHeight="1">
      <c r="A9" s="259" t="s">
        <v>20</v>
      </c>
      <c r="B9" s="260">
        <v>61</v>
      </c>
      <c r="C9" s="267">
        <v>76</v>
      </c>
      <c r="D9" s="304">
        <v>42</v>
      </c>
      <c r="E9" s="261">
        <v>65</v>
      </c>
      <c r="F9" s="261" t="s">
        <v>46</v>
      </c>
      <c r="G9" s="261">
        <v>76</v>
      </c>
      <c r="H9" s="261">
        <v>60</v>
      </c>
      <c r="I9" s="261"/>
      <c r="J9" s="261"/>
      <c r="K9" s="261"/>
      <c r="L9" s="261"/>
      <c r="M9" s="261"/>
      <c r="N9" s="261"/>
      <c r="O9" s="47">
        <f t="shared" ref="O9:O36" si="0">B9*(IF(C9="",0,1)+IF(D9="",0,1)+IF(E9="",0,1)+IF(F9="",0,1)+IF(G9="",0,1)+IF(H9="",0,1)+IF(I9="",0,1)+IF(J9="",0,1)+IF(K9="",0,1)+IF(L9="",0,1)+IF(M9="",0,1)+IF(N9="",0,1))</f>
        <v>366</v>
      </c>
      <c r="P9" s="47">
        <f t="shared" ref="P9:P36" si="1">SUM(C9:N9)</f>
        <v>319</v>
      </c>
      <c r="Q9" s="54">
        <f t="shared" ref="Q9:Q36" si="2">IF(O9=0,"-",P9/O9)</f>
        <v>0.87158469945355188</v>
      </c>
    </row>
    <row r="10" spans="1:17" ht="19.5" customHeight="1">
      <c r="A10" s="259" t="s">
        <v>21</v>
      </c>
      <c r="B10" s="260">
        <v>96</v>
      </c>
      <c r="C10" s="267">
        <v>105</v>
      </c>
      <c r="D10" s="304">
        <v>225</v>
      </c>
      <c r="E10" s="261">
        <v>178</v>
      </c>
      <c r="F10" s="261" t="s">
        <v>46</v>
      </c>
      <c r="G10" s="261">
        <v>210</v>
      </c>
      <c r="H10" s="261">
        <v>185</v>
      </c>
      <c r="I10" s="261"/>
      <c r="J10" s="261"/>
      <c r="K10" s="261"/>
      <c r="L10" s="261"/>
      <c r="M10" s="261"/>
      <c r="N10" s="261"/>
      <c r="O10" s="47">
        <f t="shared" si="0"/>
        <v>576</v>
      </c>
      <c r="P10" s="47">
        <f t="shared" si="1"/>
        <v>903</v>
      </c>
      <c r="Q10" s="54">
        <f t="shared" si="2"/>
        <v>1.5677083333333333</v>
      </c>
    </row>
    <row r="11" spans="1:17" ht="19.5" customHeight="1">
      <c r="A11" s="259" t="s">
        <v>57</v>
      </c>
      <c r="B11" s="260">
        <v>64</v>
      </c>
      <c r="C11" s="267">
        <v>87</v>
      </c>
      <c r="D11" s="304">
        <v>71</v>
      </c>
      <c r="E11" s="261">
        <v>82</v>
      </c>
      <c r="F11" s="261" t="s">
        <v>46</v>
      </c>
      <c r="G11" s="261">
        <v>71</v>
      </c>
      <c r="H11" s="261">
        <v>36</v>
      </c>
      <c r="I11" s="261"/>
      <c r="J11" s="261"/>
      <c r="K11" s="261"/>
      <c r="L11" s="261"/>
      <c r="M11" s="261"/>
      <c r="N11" s="261"/>
      <c r="O11" s="47">
        <f t="shared" si="0"/>
        <v>384</v>
      </c>
      <c r="P11" s="47">
        <f t="shared" si="1"/>
        <v>347</v>
      </c>
      <c r="Q11" s="54">
        <f t="shared" si="2"/>
        <v>0.90364583333333337</v>
      </c>
    </row>
    <row r="12" spans="1:17" ht="19.5" customHeight="1">
      <c r="A12" s="259" t="s">
        <v>22</v>
      </c>
      <c r="B12" s="260">
        <v>60</v>
      </c>
      <c r="C12" s="267">
        <v>64</v>
      </c>
      <c r="D12" s="304">
        <v>67</v>
      </c>
      <c r="E12" s="261">
        <v>83</v>
      </c>
      <c r="F12" s="261" t="s">
        <v>46</v>
      </c>
      <c r="G12" s="261">
        <v>63</v>
      </c>
      <c r="H12" s="261">
        <v>55</v>
      </c>
      <c r="I12" s="261"/>
      <c r="J12" s="261"/>
      <c r="K12" s="261"/>
      <c r="L12" s="261"/>
      <c r="M12" s="261"/>
      <c r="N12" s="261"/>
      <c r="O12" s="47">
        <f t="shared" si="0"/>
        <v>360</v>
      </c>
      <c r="P12" s="47">
        <f t="shared" si="1"/>
        <v>332</v>
      </c>
      <c r="Q12" s="54">
        <f t="shared" si="2"/>
        <v>0.92222222222222228</v>
      </c>
    </row>
    <row r="13" spans="1:17" ht="19.5" customHeight="1">
      <c r="A13" s="259" t="s">
        <v>25</v>
      </c>
      <c r="B13" s="260">
        <v>110</v>
      </c>
      <c r="C13" s="267">
        <v>64</v>
      </c>
      <c r="D13" s="304">
        <v>78</v>
      </c>
      <c r="E13" s="262">
        <v>101</v>
      </c>
      <c r="F13" s="262" t="s">
        <v>46</v>
      </c>
      <c r="G13" s="262">
        <v>118</v>
      </c>
      <c r="H13" s="261">
        <v>102</v>
      </c>
      <c r="I13" s="261"/>
      <c r="J13" s="261"/>
      <c r="K13" s="261"/>
      <c r="L13" s="261"/>
      <c r="M13" s="261"/>
      <c r="N13" s="261"/>
      <c r="O13" s="47">
        <f t="shared" si="0"/>
        <v>660</v>
      </c>
      <c r="P13" s="47">
        <f t="shared" si="1"/>
        <v>463</v>
      </c>
      <c r="Q13" s="54">
        <f t="shared" si="2"/>
        <v>0.70151515151515154</v>
      </c>
    </row>
    <row r="14" spans="1:17" ht="19.5" customHeight="1">
      <c r="A14" s="259" t="s">
        <v>23</v>
      </c>
      <c r="B14" s="260">
        <v>46</v>
      </c>
      <c r="C14" s="267">
        <v>0</v>
      </c>
      <c r="D14" s="304">
        <v>9</v>
      </c>
      <c r="E14" s="262">
        <v>53</v>
      </c>
      <c r="F14" s="262" t="s">
        <v>46</v>
      </c>
      <c r="G14" s="262">
        <v>56</v>
      </c>
      <c r="H14" s="261">
        <v>31</v>
      </c>
      <c r="I14" s="261"/>
      <c r="J14" s="261"/>
      <c r="K14" s="261"/>
      <c r="L14" s="261"/>
      <c r="M14" s="261"/>
      <c r="N14" s="261"/>
      <c r="O14" s="47">
        <f t="shared" si="0"/>
        <v>276</v>
      </c>
      <c r="P14" s="47">
        <f t="shared" si="1"/>
        <v>149</v>
      </c>
      <c r="Q14" s="54">
        <f t="shared" si="2"/>
        <v>0.53985507246376807</v>
      </c>
    </row>
    <row r="15" spans="1:17" ht="19.5" customHeight="1">
      <c r="A15" s="259" t="s">
        <v>24</v>
      </c>
      <c r="B15" s="260">
        <v>60</v>
      </c>
      <c r="C15" s="267">
        <v>71</v>
      </c>
      <c r="D15" s="304">
        <v>65</v>
      </c>
      <c r="E15" s="262">
        <v>83</v>
      </c>
      <c r="F15" s="262" t="s">
        <v>46</v>
      </c>
      <c r="G15" s="262">
        <v>57</v>
      </c>
      <c r="H15" s="261">
        <v>44</v>
      </c>
      <c r="I15" s="261"/>
      <c r="J15" s="261"/>
      <c r="K15" s="261"/>
      <c r="L15" s="261"/>
      <c r="M15" s="261"/>
      <c r="N15" s="261"/>
      <c r="O15" s="47">
        <f t="shared" si="0"/>
        <v>360</v>
      </c>
      <c r="P15" s="409">
        <f t="shared" si="1"/>
        <v>320</v>
      </c>
      <c r="Q15" s="410">
        <f t="shared" si="2"/>
        <v>0.88888888888888884</v>
      </c>
    </row>
    <row r="16" spans="1:17" ht="19.5" customHeight="1">
      <c r="A16" s="259" t="s">
        <v>74</v>
      </c>
      <c r="B16" s="263">
        <v>1260</v>
      </c>
      <c r="C16" s="268">
        <v>1521</v>
      </c>
      <c r="D16" s="305">
        <v>1468</v>
      </c>
      <c r="E16" s="262">
        <v>1600</v>
      </c>
      <c r="F16" s="262">
        <v>1379</v>
      </c>
      <c r="G16" s="262">
        <v>1200</v>
      </c>
      <c r="H16" s="261">
        <v>952</v>
      </c>
      <c r="I16" s="261"/>
      <c r="J16" s="261"/>
      <c r="K16" s="261"/>
      <c r="L16" s="261"/>
      <c r="M16" s="261"/>
      <c r="N16" s="261"/>
      <c r="O16" s="47">
        <f t="shared" si="0"/>
        <v>7560</v>
      </c>
      <c r="P16" s="409">
        <f t="shared" si="1"/>
        <v>8120</v>
      </c>
      <c r="Q16" s="410">
        <f t="shared" si="2"/>
        <v>1.0740740740740742</v>
      </c>
    </row>
    <row r="17" spans="1:17" ht="19.5" customHeight="1">
      <c r="A17" s="259" t="s">
        <v>75</v>
      </c>
      <c r="B17" s="263">
        <v>2912</v>
      </c>
      <c r="C17" s="283">
        <v>2447</v>
      </c>
      <c r="D17" s="308">
        <v>1971</v>
      </c>
      <c r="E17" s="262">
        <v>2322</v>
      </c>
      <c r="F17" s="262">
        <v>2273</v>
      </c>
      <c r="G17" s="262">
        <v>2236</v>
      </c>
      <c r="H17" s="261">
        <v>1701</v>
      </c>
      <c r="I17" s="261"/>
      <c r="J17" s="261"/>
      <c r="K17" s="261"/>
      <c r="L17" s="261"/>
      <c r="M17" s="261"/>
      <c r="N17" s="261"/>
      <c r="O17" s="47">
        <f t="shared" si="0"/>
        <v>17472</v>
      </c>
      <c r="P17" s="409">
        <f t="shared" si="1"/>
        <v>12950</v>
      </c>
      <c r="Q17" s="410">
        <f t="shared" si="2"/>
        <v>0.74118589743589747</v>
      </c>
    </row>
    <row r="18" spans="1:17" ht="19.5" customHeight="1">
      <c r="A18" s="259" t="s">
        <v>76</v>
      </c>
      <c r="B18" s="260">
        <v>112</v>
      </c>
      <c r="C18" s="268">
        <v>123</v>
      </c>
      <c r="D18" s="305">
        <v>115</v>
      </c>
      <c r="E18" s="261">
        <v>112</v>
      </c>
      <c r="F18" s="261">
        <v>110</v>
      </c>
      <c r="G18" s="261">
        <v>109</v>
      </c>
      <c r="H18" s="261">
        <v>96</v>
      </c>
      <c r="I18" s="261"/>
      <c r="J18" s="261"/>
      <c r="K18" s="261"/>
      <c r="L18" s="261"/>
      <c r="M18" s="261"/>
      <c r="N18" s="261"/>
      <c r="O18" s="47">
        <f t="shared" si="0"/>
        <v>672</v>
      </c>
      <c r="P18" s="409">
        <f t="shared" si="1"/>
        <v>665</v>
      </c>
      <c r="Q18" s="410">
        <f t="shared" si="2"/>
        <v>0.98958333333333337</v>
      </c>
    </row>
    <row r="19" spans="1:17" ht="19.5" customHeight="1">
      <c r="A19" s="259" t="s">
        <v>77</v>
      </c>
      <c r="B19" s="260">
        <v>112</v>
      </c>
      <c r="C19" s="268">
        <v>107</v>
      </c>
      <c r="D19" s="305">
        <v>79</v>
      </c>
      <c r="E19" s="295">
        <v>87</v>
      </c>
      <c r="F19" s="295">
        <v>94</v>
      </c>
      <c r="G19" s="295">
        <v>86</v>
      </c>
      <c r="H19" s="295">
        <v>25</v>
      </c>
      <c r="I19" s="295"/>
      <c r="J19" s="295"/>
      <c r="K19" s="295"/>
      <c r="L19" s="295"/>
      <c r="M19" s="295"/>
      <c r="N19" s="295"/>
      <c r="O19" s="47">
        <f t="shared" si="0"/>
        <v>672</v>
      </c>
      <c r="P19" s="409">
        <f t="shared" si="1"/>
        <v>478</v>
      </c>
      <c r="Q19" s="410">
        <f t="shared" si="2"/>
        <v>0.71130952380952384</v>
      </c>
    </row>
    <row r="20" spans="1:17" ht="19.5" customHeight="1">
      <c r="A20" s="259" t="s">
        <v>53</v>
      </c>
      <c r="B20" s="260">
        <v>264</v>
      </c>
      <c r="C20" s="269">
        <v>240</v>
      </c>
      <c r="D20" s="306">
        <v>91</v>
      </c>
      <c r="E20" s="261">
        <v>268</v>
      </c>
      <c r="F20" s="261">
        <v>268</v>
      </c>
      <c r="G20" s="261">
        <v>109</v>
      </c>
      <c r="H20" s="262">
        <v>138</v>
      </c>
      <c r="I20" s="261"/>
      <c r="J20" s="261"/>
      <c r="K20" s="261"/>
      <c r="L20" s="261"/>
      <c r="M20" s="261"/>
      <c r="N20" s="261"/>
      <c r="O20" s="47">
        <f>B20*(IF(C20="",0,1)+IF(D20="",0,1)+IF(E20="",0,1)+IF(F20="",0,1)+IF(G20="",0,1)+IF(H20="",0,1)+IF(I20="",0,1)+IF(J20="",0,1)+IF(K20="",0,1)+IF(L20="",0,1)+IF(M20="",0,1)+IF(N20="",0,1)) + (IF(F20="",0,38)+IF(G20="",0,0)+IF(H20="",0,38)+IF(I20="",0,38)+IF(J20="",0,38)+IF(K20="",0,38)+IF(L20="",0,38)+IF(M20="",0,38)+IF(N20="",0,38))</f>
        <v>1660</v>
      </c>
      <c r="P20" s="409">
        <f t="shared" si="1"/>
        <v>1114</v>
      </c>
      <c r="Q20" s="410">
        <f t="shared" si="2"/>
        <v>0.67108433734939754</v>
      </c>
    </row>
    <row r="21" spans="1:17" ht="19.5" customHeight="1">
      <c r="A21" s="259" t="s">
        <v>54</v>
      </c>
      <c r="B21" s="260">
        <v>60</v>
      </c>
      <c r="C21" s="269">
        <v>56</v>
      </c>
      <c r="D21" s="306">
        <v>69</v>
      </c>
      <c r="E21" s="261">
        <v>76</v>
      </c>
      <c r="F21" s="261">
        <v>76</v>
      </c>
      <c r="G21" s="261">
        <v>35</v>
      </c>
      <c r="H21" s="262">
        <v>35</v>
      </c>
      <c r="I21" s="261"/>
      <c r="J21" s="261"/>
      <c r="K21" s="261"/>
      <c r="L21" s="261"/>
      <c r="M21" s="261"/>
      <c r="N21" s="261"/>
      <c r="O21" s="47">
        <f>B21*(IF(C21="",0,1)+IF(D21="",0,1)+IF(E21="",0,1)+IF(F21="",0,1)+IF(G21="",0,1)+IF(H21="",0,1)+IF(I21="",0,1)+IF(J21="",0,1)+IF(K21="",0,1)+IF(L21="",0,1)+IF(M21="",0,1)+IF(N21="",0,1)) + (IF(G21="",0,8)+IF(H21="",0,8)+IF(I21="",0,8)+IF(J21="",0,8)+IF(K21="",0,8)+IF(L21="",0,8)+IF(M21="",0,8)+IF(N21="",0,8))</f>
        <v>376</v>
      </c>
      <c r="P21" s="409">
        <f t="shared" si="1"/>
        <v>347</v>
      </c>
      <c r="Q21" s="410">
        <f t="shared" si="2"/>
        <v>0.9228723404255319</v>
      </c>
    </row>
    <row r="22" spans="1:17" ht="19.5" customHeight="1">
      <c r="A22" s="259" t="s">
        <v>84</v>
      </c>
      <c r="B22" s="260">
        <v>3</v>
      </c>
      <c r="C22" s="269">
        <v>0</v>
      </c>
      <c r="D22" s="306">
        <v>0</v>
      </c>
      <c r="E22" s="261">
        <v>0</v>
      </c>
      <c r="F22" s="261">
        <v>0</v>
      </c>
      <c r="G22" s="261">
        <v>0</v>
      </c>
      <c r="H22" s="261">
        <v>0</v>
      </c>
      <c r="I22" s="261"/>
      <c r="J22" s="261"/>
      <c r="K22" s="261"/>
      <c r="L22" s="261"/>
      <c r="M22" s="261"/>
      <c r="N22" s="261"/>
      <c r="O22" s="47">
        <f>B22*(IF(C22="",0,1)+IF(D22="",0,1)+IF(E22="",0,1)+IF(F22="",0,1)+IF(G22="",0,1)+IF(H22="",0,1)+IF(I22="",0,1)+IF(J22="",0,1)+IF(K22="",0,1)+IF(L22="",0,1)+IF(M22="",0,1)+IF(N22="",0,1)) + (IF(G22="",0,1)+IF(H22="",0,1)+IF(I22="",0,1)+IF(J22="",0,1)+IF(K22="",0,1)+IF(L22="",0,1)+IF(M22="",0,1)+IF(N22="",0,1))</f>
        <v>20</v>
      </c>
      <c r="P22" s="409">
        <f t="shared" si="1"/>
        <v>0</v>
      </c>
      <c r="Q22" s="410">
        <f t="shared" si="2"/>
        <v>0</v>
      </c>
    </row>
    <row r="23" spans="1:17" ht="19.5" customHeight="1">
      <c r="A23" s="259" t="s">
        <v>33</v>
      </c>
      <c r="B23" s="260">
        <v>86</v>
      </c>
      <c r="C23" s="269">
        <v>115</v>
      </c>
      <c r="D23" s="306">
        <v>57</v>
      </c>
      <c r="E23" s="261">
        <v>122</v>
      </c>
      <c r="F23" s="261">
        <v>113</v>
      </c>
      <c r="G23" s="261">
        <v>154</v>
      </c>
      <c r="H23" s="261">
        <v>84</v>
      </c>
      <c r="I23" s="261"/>
      <c r="J23" s="261"/>
      <c r="K23" s="261"/>
      <c r="L23" s="261"/>
      <c r="M23" s="261"/>
      <c r="N23" s="261"/>
      <c r="O23" s="47">
        <f t="shared" si="0"/>
        <v>516</v>
      </c>
      <c r="P23" s="409">
        <f t="shared" si="1"/>
        <v>645</v>
      </c>
      <c r="Q23" s="410">
        <f t="shared" si="2"/>
        <v>1.25</v>
      </c>
    </row>
    <row r="24" spans="1:17" ht="19.5" customHeight="1">
      <c r="A24" s="259" t="s">
        <v>34</v>
      </c>
      <c r="B24" s="260">
        <v>20</v>
      </c>
      <c r="C24" s="269">
        <v>23</v>
      </c>
      <c r="D24" s="306">
        <v>21</v>
      </c>
      <c r="E24" s="261">
        <v>27</v>
      </c>
      <c r="F24" s="261">
        <v>24</v>
      </c>
      <c r="G24" s="261">
        <v>31</v>
      </c>
      <c r="H24" s="261">
        <v>19</v>
      </c>
      <c r="I24" s="261"/>
      <c r="J24" s="261"/>
      <c r="K24" s="261"/>
      <c r="L24" s="261"/>
      <c r="M24" s="261"/>
      <c r="N24" s="261"/>
      <c r="O24" s="47">
        <f t="shared" si="0"/>
        <v>120</v>
      </c>
      <c r="P24" s="409">
        <f t="shared" si="1"/>
        <v>145</v>
      </c>
      <c r="Q24" s="410">
        <f t="shared" si="2"/>
        <v>1.2083333333333333</v>
      </c>
    </row>
    <row r="25" spans="1:17" ht="19.5" customHeight="1">
      <c r="A25" s="259" t="s">
        <v>84</v>
      </c>
      <c r="B25" s="260">
        <v>2</v>
      </c>
      <c r="C25" s="269">
        <v>0</v>
      </c>
      <c r="D25" s="306">
        <v>0</v>
      </c>
      <c r="E25" s="261">
        <v>0</v>
      </c>
      <c r="F25" s="261">
        <v>0</v>
      </c>
      <c r="G25" s="261">
        <v>0</v>
      </c>
      <c r="H25" s="261">
        <v>0</v>
      </c>
      <c r="I25" s="261"/>
      <c r="J25" s="261"/>
      <c r="K25" s="261"/>
      <c r="L25" s="261"/>
      <c r="M25" s="261"/>
      <c r="N25" s="261"/>
      <c r="O25" s="47">
        <f t="shared" ref="O25" si="3">B25*(IF(C25="",0,1)+IF(D25="",0,1)+IF(E25="",0,1)+IF(F25="",0,1)+IF(G25="",0,1)+IF(H25="",0,1)+IF(I25="",0,1)+IF(J25="",0,1)+IF(K25="",0,1)+IF(L25="",0,1)+IF(M25="",0,1)+IF(N25="",0,1))</f>
        <v>12</v>
      </c>
      <c r="P25" s="47">
        <f t="shared" ref="P25" si="4">SUM(C25:N25)</f>
        <v>0</v>
      </c>
      <c r="Q25" s="54">
        <f t="shared" ref="Q25" si="5">IF(O25=0,"-",P25/O25)</f>
        <v>0</v>
      </c>
    </row>
    <row r="26" spans="1:17" ht="19.5" customHeight="1">
      <c r="A26" s="259" t="s">
        <v>98</v>
      </c>
      <c r="B26" s="260">
        <v>138</v>
      </c>
      <c r="C26" s="269">
        <v>159</v>
      </c>
      <c r="D26" s="306">
        <v>292</v>
      </c>
      <c r="E26" s="261">
        <v>162</v>
      </c>
      <c r="F26" s="261">
        <v>162</v>
      </c>
      <c r="G26" s="261">
        <v>81</v>
      </c>
      <c r="H26" s="261">
        <v>123</v>
      </c>
      <c r="I26" s="261"/>
      <c r="J26" s="261"/>
      <c r="K26" s="261"/>
      <c r="L26" s="261"/>
      <c r="M26" s="261"/>
      <c r="N26" s="261"/>
      <c r="O26" s="47">
        <f t="shared" si="0"/>
        <v>828</v>
      </c>
      <c r="P26" s="409">
        <f t="shared" si="1"/>
        <v>979</v>
      </c>
      <c r="Q26" s="410">
        <f t="shared" si="2"/>
        <v>1.182367149758454</v>
      </c>
    </row>
    <row r="27" spans="1:17" ht="19.5" customHeight="1">
      <c r="A27" s="259" t="s">
        <v>99</v>
      </c>
      <c r="B27" s="260">
        <v>30</v>
      </c>
      <c r="C27" s="269">
        <v>36</v>
      </c>
      <c r="D27" s="306">
        <v>41</v>
      </c>
      <c r="E27" s="261">
        <v>36</v>
      </c>
      <c r="F27" s="261">
        <v>36</v>
      </c>
      <c r="G27" s="261">
        <v>18</v>
      </c>
      <c r="H27" s="261">
        <v>29</v>
      </c>
      <c r="I27" s="261"/>
      <c r="J27" s="261"/>
      <c r="K27" s="261"/>
      <c r="L27" s="261"/>
      <c r="M27" s="261"/>
      <c r="N27" s="261"/>
      <c r="O27" s="47">
        <f t="shared" si="0"/>
        <v>180</v>
      </c>
      <c r="P27" s="409">
        <f t="shared" si="1"/>
        <v>196</v>
      </c>
      <c r="Q27" s="410">
        <f t="shared" si="2"/>
        <v>1.0888888888888888</v>
      </c>
    </row>
    <row r="28" spans="1:17" ht="19.5" customHeight="1">
      <c r="A28" s="259" t="s">
        <v>85</v>
      </c>
      <c r="B28" s="260">
        <v>3</v>
      </c>
      <c r="C28" s="269">
        <v>0</v>
      </c>
      <c r="D28" s="306">
        <v>0</v>
      </c>
      <c r="E28" s="261">
        <v>0</v>
      </c>
      <c r="F28" s="261">
        <v>0</v>
      </c>
      <c r="G28" s="261">
        <v>0</v>
      </c>
      <c r="H28" s="261">
        <v>0</v>
      </c>
      <c r="I28" s="261"/>
      <c r="J28" s="261"/>
      <c r="K28" s="261"/>
      <c r="L28" s="261"/>
      <c r="M28" s="261"/>
      <c r="N28" s="261"/>
      <c r="O28" s="47">
        <f t="shared" si="0"/>
        <v>18</v>
      </c>
      <c r="P28" s="409">
        <f t="shared" si="1"/>
        <v>0</v>
      </c>
      <c r="Q28" s="410">
        <f t="shared" si="2"/>
        <v>0</v>
      </c>
    </row>
    <row r="29" spans="1:17" ht="19.5" customHeight="1">
      <c r="A29" s="259" t="s">
        <v>36</v>
      </c>
      <c r="B29" s="260">
        <v>15</v>
      </c>
      <c r="C29" s="269">
        <v>0</v>
      </c>
      <c r="D29" s="306">
        <v>1</v>
      </c>
      <c r="E29" s="292">
        <v>0</v>
      </c>
      <c r="F29" s="261">
        <v>2</v>
      </c>
      <c r="G29" s="261"/>
      <c r="H29" s="261">
        <v>10</v>
      </c>
      <c r="I29" s="261"/>
      <c r="J29" s="261"/>
      <c r="K29" s="261"/>
      <c r="L29" s="261"/>
      <c r="M29" s="261"/>
      <c r="N29" s="261"/>
      <c r="O29" s="47">
        <f t="shared" si="0"/>
        <v>75</v>
      </c>
      <c r="P29" s="409">
        <f t="shared" si="1"/>
        <v>13</v>
      </c>
      <c r="Q29" s="410">
        <f>IF(O29=0,"-",P29/O29)</f>
        <v>0.17333333333333334</v>
      </c>
    </row>
    <row r="30" spans="1:17" ht="19.5" customHeight="1">
      <c r="A30" s="259" t="s">
        <v>37</v>
      </c>
      <c r="B30" s="260">
        <v>16</v>
      </c>
      <c r="C30" s="269">
        <v>2</v>
      </c>
      <c r="D30" s="306">
        <v>5</v>
      </c>
      <c r="E30" s="292">
        <v>1</v>
      </c>
      <c r="F30" s="261">
        <v>4</v>
      </c>
      <c r="G30" s="261">
        <v>1</v>
      </c>
      <c r="H30" s="261">
        <v>12</v>
      </c>
      <c r="I30" s="261"/>
      <c r="J30" s="261"/>
      <c r="K30" s="261"/>
      <c r="L30" s="261"/>
      <c r="M30" s="261"/>
      <c r="N30" s="261"/>
      <c r="O30" s="47">
        <f t="shared" si="0"/>
        <v>96</v>
      </c>
      <c r="P30" s="409">
        <f t="shared" si="1"/>
        <v>25</v>
      </c>
      <c r="Q30" s="410">
        <f>IF(O30=0,"-",P30/O30)</f>
        <v>0.26041666666666669</v>
      </c>
    </row>
    <row r="31" spans="1:17" ht="19.5" customHeight="1">
      <c r="A31" s="259" t="s">
        <v>62</v>
      </c>
      <c r="B31" s="260">
        <v>40</v>
      </c>
      <c r="C31" s="269">
        <v>1</v>
      </c>
      <c r="D31" s="306">
        <v>21</v>
      </c>
      <c r="E31" s="292">
        <v>0</v>
      </c>
      <c r="F31" s="261">
        <v>54</v>
      </c>
      <c r="G31" s="261"/>
      <c r="H31" s="261">
        <v>27</v>
      </c>
      <c r="I31" s="261"/>
      <c r="J31" s="261"/>
      <c r="K31" s="261"/>
      <c r="L31" s="261"/>
      <c r="M31" s="261"/>
      <c r="N31" s="261"/>
      <c r="O31" s="47">
        <f t="shared" si="0"/>
        <v>200</v>
      </c>
      <c r="P31" s="409">
        <f t="shared" si="1"/>
        <v>103</v>
      </c>
      <c r="Q31" s="410">
        <f t="shared" si="2"/>
        <v>0.51500000000000001</v>
      </c>
    </row>
    <row r="32" spans="1:17" ht="19.5" customHeight="1">
      <c r="A32" s="259" t="s">
        <v>38</v>
      </c>
      <c r="B32" s="260">
        <v>40</v>
      </c>
      <c r="C32" s="269">
        <v>0</v>
      </c>
      <c r="D32" s="306">
        <v>1</v>
      </c>
      <c r="E32" s="292">
        <v>1</v>
      </c>
      <c r="F32" s="261">
        <v>0</v>
      </c>
      <c r="G32" s="261"/>
      <c r="H32" s="261">
        <v>27</v>
      </c>
      <c r="I32" s="261"/>
      <c r="J32" s="261"/>
      <c r="K32" s="261"/>
      <c r="L32" s="261"/>
      <c r="M32" s="261"/>
      <c r="N32" s="261"/>
      <c r="O32" s="47">
        <f t="shared" si="0"/>
        <v>200</v>
      </c>
      <c r="P32" s="409">
        <f t="shared" si="1"/>
        <v>29</v>
      </c>
      <c r="Q32" s="410">
        <f t="shared" si="2"/>
        <v>0.14499999999999999</v>
      </c>
    </row>
    <row r="33" spans="1:17" ht="19.5" customHeight="1">
      <c r="A33" s="259" t="s">
        <v>40</v>
      </c>
      <c r="B33" s="260">
        <v>30</v>
      </c>
      <c r="C33" s="269">
        <v>0</v>
      </c>
      <c r="D33" s="306">
        <v>0</v>
      </c>
      <c r="E33" s="292">
        <v>3</v>
      </c>
      <c r="F33" s="261">
        <v>4</v>
      </c>
      <c r="G33" s="261"/>
      <c r="H33" s="261">
        <v>3</v>
      </c>
      <c r="I33" s="261"/>
      <c r="J33" s="261"/>
      <c r="K33" s="261"/>
      <c r="L33" s="261"/>
      <c r="M33" s="261"/>
      <c r="N33" s="261"/>
      <c r="O33" s="47">
        <f t="shared" si="0"/>
        <v>150</v>
      </c>
      <c r="P33" s="409">
        <f t="shared" si="1"/>
        <v>10</v>
      </c>
      <c r="Q33" s="410">
        <f t="shared" si="2"/>
        <v>6.6666666666666666E-2</v>
      </c>
    </row>
    <row r="34" spans="1:17" ht="19.5" customHeight="1">
      <c r="A34" s="259" t="s">
        <v>41</v>
      </c>
      <c r="B34" s="260">
        <v>40</v>
      </c>
      <c r="C34" s="269">
        <v>0</v>
      </c>
      <c r="D34" s="306">
        <v>6</v>
      </c>
      <c r="E34" s="292">
        <v>7</v>
      </c>
      <c r="F34" s="261">
        <v>16</v>
      </c>
      <c r="G34" s="261">
        <v>7</v>
      </c>
      <c r="H34" s="261">
        <v>30</v>
      </c>
      <c r="I34" s="261"/>
      <c r="J34" s="261"/>
      <c r="K34" s="261"/>
      <c r="L34" s="261"/>
      <c r="M34" s="261"/>
      <c r="N34" s="261"/>
      <c r="O34" s="47">
        <f t="shared" si="0"/>
        <v>240</v>
      </c>
      <c r="P34" s="409">
        <f t="shared" si="1"/>
        <v>66</v>
      </c>
      <c r="Q34" s="410">
        <f t="shared" si="2"/>
        <v>0.27500000000000002</v>
      </c>
    </row>
    <row r="35" spans="1:17" ht="19.5" customHeight="1">
      <c r="A35" s="259" t="s">
        <v>42</v>
      </c>
      <c r="B35" s="260">
        <v>4</v>
      </c>
      <c r="C35" s="269">
        <v>0</v>
      </c>
      <c r="D35" s="306">
        <v>0</v>
      </c>
      <c r="E35" s="292">
        <v>0</v>
      </c>
      <c r="F35" s="265">
        <v>0</v>
      </c>
      <c r="G35" s="265"/>
      <c r="H35" s="265">
        <v>3</v>
      </c>
      <c r="I35" s="265"/>
      <c r="J35" s="265"/>
      <c r="K35" s="265"/>
      <c r="L35" s="265"/>
      <c r="M35" s="265"/>
      <c r="N35" s="265"/>
      <c r="O35" s="47">
        <f t="shared" si="0"/>
        <v>20</v>
      </c>
      <c r="P35" s="47">
        <f t="shared" si="1"/>
        <v>3</v>
      </c>
      <c r="Q35" s="54">
        <f t="shared" si="2"/>
        <v>0.15</v>
      </c>
    </row>
    <row r="36" spans="1:17" ht="19.5" customHeight="1">
      <c r="A36" s="259" t="s">
        <v>43</v>
      </c>
      <c r="B36" s="260">
        <v>40</v>
      </c>
      <c r="C36" s="268">
        <v>5</v>
      </c>
      <c r="D36" s="305">
        <v>36</v>
      </c>
      <c r="E36" s="265">
        <v>44</v>
      </c>
      <c r="F36" s="265">
        <v>45</v>
      </c>
      <c r="G36" s="265">
        <v>20</v>
      </c>
      <c r="H36" s="265">
        <v>138</v>
      </c>
      <c r="I36" s="265"/>
      <c r="J36" s="265"/>
      <c r="K36" s="265"/>
      <c r="L36" s="265"/>
      <c r="M36" s="265"/>
      <c r="N36" s="265"/>
      <c r="O36" s="47">
        <f t="shared" si="0"/>
        <v>240</v>
      </c>
      <c r="P36" s="47">
        <f t="shared" si="1"/>
        <v>288</v>
      </c>
      <c r="Q36" s="54">
        <f t="shared" si="2"/>
        <v>1.2</v>
      </c>
    </row>
    <row r="37" spans="1:17" ht="19.5" customHeight="1">
      <c r="A37" s="259" t="s">
        <v>44</v>
      </c>
      <c r="B37" s="260">
        <v>60</v>
      </c>
      <c r="C37" s="268">
        <v>236</v>
      </c>
      <c r="D37" s="305">
        <v>306</v>
      </c>
      <c r="E37" s="262">
        <v>180</v>
      </c>
      <c r="F37" s="262">
        <v>169</v>
      </c>
      <c r="G37" s="262">
        <v>18</v>
      </c>
      <c r="H37" s="261">
        <v>138</v>
      </c>
      <c r="I37" s="261"/>
      <c r="J37" s="261"/>
      <c r="K37" s="261"/>
      <c r="L37" s="261"/>
      <c r="M37" s="261"/>
      <c r="N37" s="261"/>
      <c r="O37" s="47">
        <f t="shared" ref="O37:O38" si="6">B37*(IF(C37="",0,1)+IF(D37="",0,1)+IF(E37="",0,1)+IF(F37="",0,1)+IF(G37="",0,1)+IF(H37="",0,1)+IF(I37="",0,1)+IF(J37="",0,1)+IF(K37="",0,1)+IF(L37="",0,1)+IF(M37="",0,1)+IF(N37="",0,1))</f>
        <v>360</v>
      </c>
      <c r="P37" s="409">
        <f t="shared" ref="P37:P38" si="7">SUM(C37:N37)</f>
        <v>1047</v>
      </c>
      <c r="Q37" s="410">
        <f t="shared" ref="Q37:Q38" si="8">IF(O37=0,"-",P37/O37)</f>
        <v>2.9083333333333332</v>
      </c>
    </row>
    <row r="38" spans="1:17" ht="19.5" customHeight="1">
      <c r="A38" s="259" t="s">
        <v>79</v>
      </c>
      <c r="B38" s="260">
        <v>448</v>
      </c>
      <c r="C38" s="269">
        <v>550</v>
      </c>
      <c r="D38" s="306">
        <v>502</v>
      </c>
      <c r="E38" s="262">
        <v>561</v>
      </c>
      <c r="F38" s="262">
        <v>479</v>
      </c>
      <c r="G38" s="262">
        <v>410</v>
      </c>
      <c r="H38" s="261">
        <v>349</v>
      </c>
      <c r="I38" s="261"/>
      <c r="J38" s="261"/>
      <c r="K38" s="261"/>
      <c r="L38" s="261"/>
      <c r="M38" s="261"/>
      <c r="N38" s="261"/>
      <c r="O38" s="47">
        <f t="shared" si="6"/>
        <v>2688</v>
      </c>
      <c r="P38" s="409">
        <f t="shared" si="7"/>
        <v>2851</v>
      </c>
      <c r="Q38" s="410">
        <f t="shared" si="8"/>
        <v>1.0606398809523809</v>
      </c>
    </row>
    <row r="39" spans="1:17" ht="19.5" customHeight="1">
      <c r="A39" s="259" t="s">
        <v>80</v>
      </c>
      <c r="B39" s="263">
        <v>8000</v>
      </c>
      <c r="C39" s="268">
        <v>11780</v>
      </c>
      <c r="D39" s="305">
        <v>11414</v>
      </c>
      <c r="E39" s="262">
        <v>11512</v>
      </c>
      <c r="F39" s="262">
        <v>11135</v>
      </c>
      <c r="G39" s="262">
        <v>6305</v>
      </c>
      <c r="H39" s="261">
        <v>0</v>
      </c>
      <c r="I39" s="261"/>
      <c r="J39" s="261"/>
      <c r="K39" s="261"/>
      <c r="L39" s="261"/>
      <c r="M39" s="261"/>
      <c r="N39" s="261"/>
      <c r="O39" s="47">
        <f t="shared" ref="O39" si="9">B39*(IF(C39="",0,1)+IF(D39="",0,1)+IF(E39="",0,1)+IF(F39="",0,1)+IF(G39="",0,1)+IF(H39="",0,1)+IF(I39="",0,1)+IF(J39="",0,1)+IF(K39="",0,1)+IF(L39="",0,1)+IF(M39="",0,1)+IF(N39="",0,1))</f>
        <v>48000</v>
      </c>
      <c r="P39" s="47">
        <f t="shared" ref="P39" si="10">SUM(C39:N39)</f>
        <v>52146</v>
      </c>
      <c r="Q39" s="258">
        <f t="shared" ref="Q39" si="11">IF(O39=0,"-",P39/O39)</f>
        <v>1.0863750000000001</v>
      </c>
    </row>
    <row r="40" spans="1:17" s="1" customFormat="1" ht="20.25" customHeight="1">
      <c r="A40" s="59" t="s">
        <v>47</v>
      </c>
      <c r="B40" s="60">
        <f>SUM(B9:B39)</f>
        <v>14232</v>
      </c>
      <c r="C40" s="60">
        <f>SUM(C9:C39)</f>
        <v>17868</v>
      </c>
      <c r="D40" s="60">
        <f>SUM(D9:D39)</f>
        <v>17053</v>
      </c>
      <c r="E40" s="60">
        <f>SUM(E9:E39)</f>
        <v>17766</v>
      </c>
      <c r="F40" s="60">
        <f>SUM(F9:F39)</f>
        <v>16443</v>
      </c>
      <c r="G40" s="60">
        <f t="shared" ref="G40:N40" si="12">SUM(G9:G39)</f>
        <v>11471</v>
      </c>
      <c r="H40" s="60">
        <f t="shared" si="12"/>
        <v>4452</v>
      </c>
      <c r="I40" s="60">
        <f t="shared" si="12"/>
        <v>0</v>
      </c>
      <c r="J40" s="60">
        <f t="shared" si="12"/>
        <v>0</v>
      </c>
      <c r="K40" s="60">
        <f t="shared" si="12"/>
        <v>0</v>
      </c>
      <c r="L40" s="60">
        <f t="shared" si="12"/>
        <v>0</v>
      </c>
      <c r="M40" s="60">
        <f t="shared" si="12"/>
        <v>0</v>
      </c>
      <c r="N40" s="60">
        <f t="shared" si="12"/>
        <v>0</v>
      </c>
      <c r="O40" s="60">
        <f>SUM(O9:O39)</f>
        <v>85357</v>
      </c>
      <c r="P40" s="60">
        <f>SUM(P9:P39)</f>
        <v>85053</v>
      </c>
      <c r="Q40" s="61">
        <f t="shared" ref="Q40" si="13">IF(O40=0,"-",P40/O40)</f>
        <v>0.99643848776315946</v>
      </c>
    </row>
    <row r="41" spans="1:17">
      <c r="A41" s="26"/>
      <c r="B41" s="31"/>
      <c r="C41"/>
      <c r="D41"/>
      <c r="E41"/>
      <c r="F41"/>
      <c r="G41"/>
      <c r="H41"/>
      <c r="O41" s="27"/>
      <c r="P41" s="23"/>
      <c r="Q41" s="28"/>
    </row>
    <row r="42" spans="1:17">
      <c r="C42"/>
      <c r="D42"/>
      <c r="E42"/>
      <c r="F42"/>
      <c r="G42"/>
      <c r="H42"/>
      <c r="O42" s="27"/>
      <c r="P42" s="23"/>
      <c r="Q42" s="28"/>
    </row>
    <row r="43" spans="1:17">
      <c r="A43" s="29" t="s">
        <v>48</v>
      </c>
      <c r="C43"/>
      <c r="D43"/>
      <c r="E43"/>
      <c r="F43"/>
      <c r="G43"/>
      <c r="H43"/>
      <c r="O43" s="27"/>
      <c r="P43" s="23"/>
      <c r="Q43" s="28"/>
    </row>
    <row r="44" spans="1:17">
      <c r="C44"/>
      <c r="D44"/>
      <c r="E44"/>
      <c r="F44"/>
      <c r="G44"/>
      <c r="H44"/>
      <c r="O44" s="27"/>
      <c r="P44" s="23"/>
      <c r="Q44" s="28"/>
    </row>
    <row r="45" spans="1:17">
      <c r="C45"/>
      <c r="D45"/>
      <c r="E45"/>
      <c r="F45"/>
      <c r="G45"/>
      <c r="H45"/>
      <c r="O45" s="27"/>
      <c r="P45" s="23"/>
      <c r="Q45" s="28"/>
    </row>
    <row r="46" spans="1:17">
      <c r="C46"/>
      <c r="D46"/>
      <c r="E46"/>
      <c r="F46"/>
      <c r="G46"/>
      <c r="H46"/>
      <c r="O46" s="27"/>
      <c r="P46" s="23"/>
      <c r="Q46" s="28"/>
    </row>
    <row r="47" spans="1:17">
      <c r="C47"/>
      <c r="D47"/>
      <c r="E47"/>
      <c r="F47"/>
      <c r="G47"/>
      <c r="H47"/>
      <c r="O47" s="27"/>
      <c r="P47" s="23"/>
      <c r="Q47" s="28"/>
    </row>
    <row r="48" spans="1:17">
      <c r="C48"/>
      <c r="D48"/>
      <c r="E48"/>
      <c r="F48"/>
      <c r="G48"/>
      <c r="H48"/>
      <c r="O48" s="27"/>
      <c r="P48" s="23"/>
      <c r="Q48" s="28"/>
    </row>
    <row r="49" spans="3:17">
      <c r="C49"/>
      <c r="D49"/>
      <c r="E49"/>
      <c r="F49"/>
      <c r="G49"/>
      <c r="H49"/>
      <c r="O49" s="27"/>
      <c r="P49" s="23"/>
      <c r="Q49" s="28"/>
    </row>
    <row r="50" spans="3:17">
      <c r="C50"/>
      <c r="D50"/>
      <c r="E50"/>
      <c r="F50"/>
      <c r="G50"/>
      <c r="H50"/>
      <c r="O50" s="27"/>
      <c r="P50" s="23"/>
      <c r="Q50" s="28"/>
    </row>
    <row r="51" spans="3:17">
      <c r="C51"/>
      <c r="D51"/>
      <c r="E51"/>
      <c r="F51"/>
      <c r="G51"/>
      <c r="H51"/>
      <c r="O51" s="27"/>
      <c r="P51" s="23"/>
      <c r="Q51" s="28"/>
    </row>
    <row r="52" spans="3:17">
      <c r="C52"/>
      <c r="D52"/>
      <c r="E52"/>
      <c r="F52"/>
      <c r="G52"/>
      <c r="H52"/>
      <c r="O52" s="27"/>
      <c r="P52" s="23"/>
      <c r="Q52" s="28"/>
    </row>
    <row r="53" spans="3:17">
      <c r="C53"/>
      <c r="D53"/>
      <c r="E53"/>
      <c r="F53"/>
      <c r="G53"/>
      <c r="H53"/>
      <c r="O53" s="27"/>
      <c r="P53" s="23"/>
      <c r="Q53" s="28"/>
    </row>
    <row r="54" spans="3:17">
      <c r="C54"/>
      <c r="D54"/>
      <c r="E54"/>
      <c r="F54"/>
      <c r="G54"/>
      <c r="H54"/>
      <c r="O54" s="27"/>
      <c r="P54" s="23"/>
      <c r="Q54" s="28"/>
    </row>
    <row r="55" spans="3:17">
      <c r="C55"/>
      <c r="D55"/>
      <c r="E55"/>
      <c r="F55"/>
      <c r="G55"/>
      <c r="H55"/>
    </row>
    <row r="56" spans="3:17">
      <c r="C56"/>
      <c r="D56"/>
      <c r="E56"/>
      <c r="F56"/>
      <c r="G56"/>
      <c r="H56"/>
    </row>
    <row r="57" spans="3:17">
      <c r="C57"/>
      <c r="D57"/>
      <c r="E57"/>
      <c r="F57"/>
      <c r="G57"/>
      <c r="H57"/>
    </row>
    <row r="58" spans="3:17">
      <c r="C58"/>
      <c r="D58"/>
      <c r="E58"/>
      <c r="F58"/>
      <c r="G58"/>
      <c r="H58"/>
    </row>
    <row r="59" spans="3:17">
      <c r="C59"/>
      <c r="D59"/>
      <c r="E59"/>
      <c r="F59"/>
      <c r="G59"/>
      <c r="H59"/>
    </row>
    <row r="60" spans="3:17">
      <c r="C60"/>
      <c r="D60"/>
      <c r="E60"/>
      <c r="F60"/>
      <c r="G60"/>
      <c r="H60"/>
    </row>
    <row r="61" spans="3:17">
      <c r="C61"/>
      <c r="D61"/>
      <c r="E61"/>
      <c r="F61"/>
      <c r="G61"/>
      <c r="H61"/>
    </row>
    <row r="62" spans="3:17">
      <c r="C62"/>
      <c r="D62"/>
      <c r="E62"/>
      <c r="F62"/>
      <c r="G62"/>
      <c r="H62"/>
    </row>
    <row r="63" spans="3:17">
      <c r="C63"/>
      <c r="D63"/>
      <c r="E63"/>
      <c r="F63"/>
      <c r="G63"/>
      <c r="H63"/>
    </row>
    <row r="64" spans="3:17">
      <c r="C64"/>
      <c r="D64"/>
      <c r="E64"/>
      <c r="F64"/>
      <c r="G64"/>
      <c r="H64"/>
    </row>
    <row r="65" spans="3:8">
      <c r="C65"/>
      <c r="D65"/>
      <c r="E65"/>
      <c r="F65"/>
      <c r="G65"/>
      <c r="H65"/>
    </row>
    <row r="66" spans="3:8">
      <c r="C66"/>
      <c r="D66"/>
      <c r="E66"/>
      <c r="F66"/>
      <c r="G66"/>
      <c r="H66"/>
    </row>
    <row r="67" spans="3:8">
      <c r="C67"/>
      <c r="D67"/>
      <c r="E67"/>
      <c r="F67"/>
      <c r="G67"/>
      <c r="H67"/>
    </row>
    <row r="68" spans="3:8">
      <c r="C68"/>
      <c r="D68"/>
      <c r="E68"/>
      <c r="F68"/>
      <c r="G68"/>
      <c r="H68"/>
    </row>
    <row r="69" spans="3:8">
      <c r="C69"/>
      <c r="D69"/>
      <c r="E69"/>
      <c r="F69"/>
      <c r="G69"/>
      <c r="H69"/>
    </row>
    <row r="70" spans="3:8">
      <c r="C70"/>
      <c r="D70"/>
      <c r="E70"/>
      <c r="F70"/>
      <c r="G70"/>
      <c r="H70"/>
    </row>
    <row r="71" spans="3:8">
      <c r="C71"/>
      <c r="D71"/>
      <c r="E71"/>
      <c r="F71"/>
      <c r="G71"/>
      <c r="H71"/>
    </row>
    <row r="72" spans="3:8">
      <c r="C72"/>
      <c r="D72"/>
      <c r="E72"/>
      <c r="F72"/>
      <c r="G72"/>
      <c r="H72"/>
    </row>
    <row r="73" spans="3:8">
      <c r="C73"/>
      <c r="D73"/>
      <c r="E73"/>
      <c r="F73"/>
      <c r="G73"/>
      <c r="H73"/>
    </row>
    <row r="74" spans="3:8">
      <c r="C74"/>
      <c r="D74"/>
      <c r="E74"/>
      <c r="F74"/>
      <c r="G74"/>
      <c r="H74"/>
    </row>
    <row r="75" spans="3:8">
      <c r="C75"/>
      <c r="D75"/>
      <c r="E75"/>
      <c r="F75"/>
      <c r="G75"/>
      <c r="H75"/>
    </row>
    <row r="76" spans="3:8">
      <c r="C76"/>
      <c r="D76"/>
      <c r="E76"/>
      <c r="F76"/>
      <c r="G76"/>
      <c r="H76"/>
    </row>
    <row r="77" spans="3:8">
      <c r="C77"/>
      <c r="D77"/>
      <c r="E77"/>
      <c r="F77"/>
      <c r="G77"/>
      <c r="H77"/>
    </row>
    <row r="78" spans="3:8">
      <c r="C78"/>
      <c r="D78"/>
      <c r="E78"/>
      <c r="F78"/>
      <c r="G78"/>
      <c r="H78"/>
    </row>
    <row r="79" spans="3:8">
      <c r="C79"/>
      <c r="D79"/>
      <c r="E79"/>
      <c r="F79"/>
      <c r="G79"/>
      <c r="H79"/>
    </row>
    <row r="80" spans="3:8">
      <c r="C80"/>
      <c r="D80"/>
      <c r="E80"/>
      <c r="F80"/>
      <c r="G80"/>
      <c r="H80"/>
    </row>
    <row r="81" spans="3:8">
      <c r="C81"/>
      <c r="D81"/>
      <c r="E81"/>
      <c r="F81"/>
      <c r="G81"/>
      <c r="H81"/>
    </row>
    <row r="82" spans="3:8">
      <c r="C82"/>
      <c r="D82"/>
      <c r="E82"/>
      <c r="F82"/>
      <c r="G82"/>
      <c r="H82"/>
    </row>
    <row r="83" spans="3:8">
      <c r="C83"/>
      <c r="D83"/>
      <c r="E83"/>
      <c r="F83"/>
      <c r="G83"/>
      <c r="H83"/>
    </row>
    <row r="84" spans="3:8">
      <c r="C84"/>
      <c r="D84"/>
      <c r="E84"/>
      <c r="F84"/>
      <c r="G84"/>
      <c r="H84"/>
    </row>
    <row r="85" spans="3:8">
      <c r="C85"/>
      <c r="D85"/>
      <c r="E85"/>
      <c r="F85"/>
      <c r="G85"/>
      <c r="H85"/>
    </row>
    <row r="86" spans="3:8">
      <c r="C86"/>
      <c r="D86"/>
      <c r="E86"/>
      <c r="F86"/>
      <c r="G86"/>
      <c r="H86"/>
    </row>
    <row r="87" spans="3:8">
      <c r="C87"/>
      <c r="D87"/>
      <c r="E87"/>
      <c r="F87"/>
      <c r="G87"/>
      <c r="H87"/>
    </row>
    <row r="88" spans="3:8">
      <c r="C88"/>
      <c r="D88"/>
      <c r="E88"/>
      <c r="F88"/>
      <c r="G88"/>
      <c r="H88"/>
    </row>
    <row r="89" spans="3:8">
      <c r="C89"/>
      <c r="D89"/>
      <c r="E89"/>
      <c r="F89"/>
      <c r="G89"/>
      <c r="H89"/>
    </row>
    <row r="90" spans="3:8">
      <c r="C90"/>
      <c r="D90"/>
      <c r="E90"/>
      <c r="F90"/>
      <c r="G90"/>
      <c r="H90"/>
    </row>
    <row r="91" spans="3:8">
      <c r="C91"/>
      <c r="D91"/>
      <c r="E91"/>
      <c r="F91"/>
      <c r="G91"/>
      <c r="H91"/>
    </row>
    <row r="92" spans="3:8">
      <c r="C92"/>
      <c r="D92"/>
      <c r="E92"/>
      <c r="F92"/>
      <c r="G92"/>
      <c r="H92"/>
    </row>
    <row r="93" spans="3:8">
      <c r="C93"/>
      <c r="D93"/>
      <c r="E93"/>
      <c r="F93"/>
      <c r="G93"/>
      <c r="H93"/>
    </row>
    <row r="94" spans="3:8">
      <c r="C94"/>
      <c r="D94"/>
      <c r="E94"/>
      <c r="F94"/>
      <c r="G94"/>
      <c r="H94"/>
    </row>
    <row r="95" spans="3:8">
      <c r="C95"/>
      <c r="D95"/>
      <c r="E95"/>
      <c r="F95"/>
      <c r="G95"/>
      <c r="H95"/>
    </row>
    <row r="96" spans="3:8">
      <c r="C96"/>
      <c r="D96"/>
      <c r="E96"/>
      <c r="F96"/>
      <c r="G96"/>
      <c r="H96"/>
    </row>
    <row r="97" spans="3:8">
      <c r="C97"/>
      <c r="D97"/>
      <c r="E97"/>
      <c r="F97"/>
      <c r="G97"/>
      <c r="H97"/>
    </row>
    <row r="98" spans="3:8">
      <c r="C98"/>
      <c r="D98"/>
      <c r="E98"/>
      <c r="F98"/>
      <c r="G98"/>
      <c r="H98"/>
    </row>
    <row r="99" spans="3:8">
      <c r="C99"/>
      <c r="D99"/>
      <c r="E99"/>
      <c r="F99"/>
      <c r="G99"/>
      <c r="H99"/>
    </row>
    <row r="100" spans="3:8">
      <c r="C100"/>
      <c r="D100"/>
      <c r="E100"/>
      <c r="F100"/>
      <c r="G100"/>
      <c r="H100"/>
    </row>
    <row r="101" spans="3:8">
      <c r="C101"/>
      <c r="D101"/>
      <c r="E101"/>
      <c r="F101"/>
      <c r="G101"/>
      <c r="H101"/>
    </row>
    <row r="102" spans="3:8">
      <c r="C102"/>
      <c r="D102"/>
      <c r="E102"/>
      <c r="F102"/>
      <c r="G102"/>
      <c r="H102"/>
    </row>
    <row r="103" spans="3:8">
      <c r="C103"/>
      <c r="D103"/>
      <c r="E103"/>
      <c r="F103"/>
      <c r="G103"/>
      <c r="H103"/>
    </row>
    <row r="104" spans="3:8">
      <c r="C104"/>
      <c r="D104"/>
      <c r="E104"/>
      <c r="F104"/>
      <c r="G104"/>
      <c r="H104"/>
    </row>
    <row r="105" spans="3:8">
      <c r="C105"/>
      <c r="D105"/>
      <c r="E105"/>
      <c r="F105"/>
      <c r="G105"/>
      <c r="H105"/>
    </row>
    <row r="106" spans="3:8">
      <c r="C106"/>
      <c r="D106"/>
      <c r="E106"/>
      <c r="F106"/>
      <c r="G106"/>
      <c r="H106"/>
    </row>
    <row r="107" spans="3:8">
      <c r="C107"/>
      <c r="D107"/>
      <c r="E107"/>
      <c r="F107"/>
      <c r="G107"/>
      <c r="H107"/>
    </row>
    <row r="108" spans="3:8">
      <c r="C108"/>
      <c r="D108"/>
      <c r="E108"/>
      <c r="F108"/>
      <c r="G108"/>
      <c r="H108"/>
    </row>
    <row r="109" spans="3:8">
      <c r="C109"/>
      <c r="D109"/>
      <c r="E109"/>
      <c r="F109"/>
      <c r="G109"/>
      <c r="H109"/>
    </row>
    <row r="110" spans="3:8">
      <c r="C110"/>
      <c r="D110"/>
      <c r="E110"/>
      <c r="F110"/>
      <c r="G110"/>
      <c r="H110"/>
    </row>
    <row r="111" spans="3:8">
      <c r="C111"/>
      <c r="D111"/>
      <c r="E111"/>
      <c r="F111"/>
      <c r="G111"/>
      <c r="H111"/>
    </row>
    <row r="112" spans="3:8">
      <c r="C112"/>
      <c r="D112"/>
      <c r="E112"/>
      <c r="F112"/>
      <c r="G112"/>
      <c r="H112"/>
    </row>
    <row r="113" spans="3:8">
      <c r="C113"/>
      <c r="D113"/>
      <c r="E113"/>
      <c r="F113"/>
      <c r="G113"/>
      <c r="H113"/>
    </row>
    <row r="114" spans="3:8">
      <c r="C114"/>
      <c r="D114"/>
      <c r="E114"/>
      <c r="F114"/>
      <c r="G114"/>
      <c r="H114"/>
    </row>
    <row r="115" spans="3:8">
      <c r="C115"/>
      <c r="D115"/>
      <c r="E115"/>
      <c r="F115"/>
      <c r="G115"/>
      <c r="H115"/>
    </row>
    <row r="116" spans="3:8">
      <c r="C116"/>
      <c r="D116"/>
      <c r="E116"/>
      <c r="F116"/>
      <c r="G116"/>
      <c r="H116"/>
    </row>
    <row r="117" spans="3:8">
      <c r="C117"/>
      <c r="D117"/>
      <c r="E117"/>
      <c r="F117"/>
      <c r="G117"/>
      <c r="H117"/>
    </row>
    <row r="118" spans="3:8">
      <c r="C118"/>
      <c r="D118"/>
      <c r="E118"/>
      <c r="F118"/>
      <c r="G118"/>
      <c r="H118"/>
    </row>
    <row r="119" spans="3:8">
      <c r="C119"/>
      <c r="D119"/>
      <c r="E119"/>
      <c r="F119"/>
      <c r="G119"/>
      <c r="H119"/>
    </row>
    <row r="120" spans="3:8">
      <c r="C120"/>
      <c r="D120"/>
      <c r="E120"/>
      <c r="F120"/>
      <c r="G120"/>
      <c r="H120"/>
    </row>
    <row r="121" spans="3:8">
      <c r="C121"/>
      <c r="D121"/>
      <c r="E121"/>
      <c r="F121"/>
      <c r="G121"/>
      <c r="H121"/>
    </row>
    <row r="122" spans="3:8">
      <c r="C122"/>
      <c r="D122"/>
      <c r="E122"/>
      <c r="F122"/>
      <c r="G122"/>
      <c r="H122"/>
    </row>
    <row r="123" spans="3:8">
      <c r="C123"/>
      <c r="D123"/>
      <c r="E123"/>
      <c r="F123"/>
      <c r="G123"/>
      <c r="H123"/>
    </row>
    <row r="124" spans="3:8">
      <c r="C124"/>
      <c r="D124"/>
      <c r="E124"/>
      <c r="F124"/>
      <c r="G124"/>
      <c r="H124"/>
    </row>
    <row r="125" spans="3:8">
      <c r="C125"/>
      <c r="D125"/>
      <c r="E125"/>
      <c r="F125"/>
      <c r="G125"/>
      <c r="H125"/>
    </row>
    <row r="126" spans="3:8">
      <c r="C126"/>
      <c r="D126"/>
      <c r="E126"/>
      <c r="F126"/>
      <c r="G126"/>
      <c r="H126"/>
    </row>
    <row r="127" spans="3:8">
      <c r="C127"/>
      <c r="D127"/>
      <c r="E127"/>
      <c r="F127"/>
      <c r="G127"/>
      <c r="H127"/>
    </row>
    <row r="128" spans="3:8">
      <c r="C128"/>
      <c r="D128"/>
      <c r="E128"/>
      <c r="F128"/>
      <c r="G128"/>
      <c r="H128"/>
    </row>
    <row r="129" spans="3:8">
      <c r="C129"/>
      <c r="D129"/>
      <c r="E129"/>
      <c r="F129"/>
      <c r="G129"/>
      <c r="H129"/>
    </row>
    <row r="130" spans="3:8">
      <c r="C130"/>
      <c r="D130"/>
      <c r="E130"/>
      <c r="F130"/>
      <c r="G130"/>
      <c r="H130"/>
    </row>
    <row r="131" spans="3:8">
      <c r="C131"/>
      <c r="D131"/>
      <c r="E131"/>
      <c r="F131"/>
      <c r="G131"/>
      <c r="H131"/>
    </row>
    <row r="132" spans="3:8">
      <c r="C132"/>
      <c r="D132"/>
      <c r="E132"/>
      <c r="F132"/>
      <c r="G132"/>
      <c r="H132"/>
    </row>
    <row r="133" spans="3:8">
      <c r="C133"/>
      <c r="D133"/>
      <c r="E133"/>
      <c r="F133"/>
      <c r="G133"/>
      <c r="H133"/>
    </row>
    <row r="134" spans="3:8">
      <c r="C134"/>
      <c r="D134"/>
      <c r="E134"/>
      <c r="F134"/>
      <c r="G134"/>
      <c r="H134"/>
    </row>
    <row r="135" spans="3:8">
      <c r="C135"/>
      <c r="D135"/>
      <c r="E135"/>
      <c r="F135"/>
      <c r="G135"/>
      <c r="H135"/>
    </row>
    <row r="136" spans="3:8">
      <c r="C136"/>
      <c r="D136"/>
      <c r="E136"/>
      <c r="F136"/>
      <c r="G136"/>
      <c r="H136"/>
    </row>
    <row r="137" spans="3:8">
      <c r="C137"/>
      <c r="D137"/>
      <c r="E137"/>
      <c r="F137"/>
      <c r="G137"/>
      <c r="H137"/>
    </row>
    <row r="138" spans="3:8">
      <c r="C138"/>
      <c r="D138"/>
      <c r="E138"/>
      <c r="F138"/>
      <c r="G138"/>
      <c r="H138"/>
    </row>
    <row r="139" spans="3:8">
      <c r="C139"/>
      <c r="D139"/>
      <c r="E139"/>
      <c r="F139"/>
      <c r="G139"/>
      <c r="H139"/>
    </row>
    <row r="140" spans="3:8">
      <c r="C140"/>
      <c r="D140"/>
      <c r="E140"/>
      <c r="F140"/>
      <c r="G140"/>
      <c r="H140"/>
    </row>
    <row r="141" spans="3:8">
      <c r="C141"/>
      <c r="D141"/>
      <c r="E141"/>
      <c r="F141"/>
      <c r="G141"/>
      <c r="H141"/>
    </row>
    <row r="142" spans="3:8">
      <c r="C142"/>
      <c r="D142"/>
      <c r="E142"/>
      <c r="F142"/>
      <c r="G142"/>
      <c r="H142"/>
    </row>
    <row r="143" spans="3:8">
      <c r="C143"/>
      <c r="D143"/>
      <c r="E143"/>
      <c r="F143"/>
      <c r="G143"/>
      <c r="H143"/>
    </row>
    <row r="144" spans="3:8">
      <c r="C144"/>
      <c r="D144"/>
      <c r="E144"/>
      <c r="F144"/>
      <c r="G144"/>
      <c r="H144"/>
    </row>
    <row r="145" spans="3:8">
      <c r="C145"/>
      <c r="D145"/>
      <c r="E145"/>
      <c r="F145"/>
      <c r="G145"/>
      <c r="H145"/>
    </row>
    <row r="146" spans="3:8">
      <c r="C146"/>
      <c r="D146"/>
      <c r="E146"/>
      <c r="F146"/>
      <c r="G146"/>
      <c r="H146"/>
    </row>
    <row r="147" spans="3:8">
      <c r="C147"/>
      <c r="D147"/>
      <c r="E147"/>
      <c r="F147"/>
      <c r="G147"/>
      <c r="H147"/>
    </row>
    <row r="148" spans="3:8">
      <c r="C148"/>
      <c r="D148"/>
      <c r="E148"/>
      <c r="F148"/>
      <c r="G148"/>
      <c r="H148"/>
    </row>
    <row r="149" spans="3:8">
      <c r="C149"/>
      <c r="D149"/>
      <c r="E149"/>
      <c r="F149"/>
      <c r="G149"/>
      <c r="H149"/>
    </row>
    <row r="150" spans="3:8">
      <c r="C150"/>
      <c r="D150"/>
      <c r="E150"/>
      <c r="F150"/>
      <c r="G150"/>
      <c r="H150"/>
    </row>
    <row r="151" spans="3:8">
      <c r="C151"/>
      <c r="D151"/>
      <c r="E151"/>
      <c r="F151"/>
      <c r="G151"/>
      <c r="H151"/>
    </row>
    <row r="152" spans="3:8">
      <c r="C152"/>
      <c r="D152"/>
      <c r="E152"/>
      <c r="F152"/>
      <c r="G152"/>
      <c r="H152"/>
    </row>
    <row r="153" spans="3:8">
      <c r="C153"/>
      <c r="D153"/>
      <c r="E153"/>
      <c r="F153"/>
      <c r="G153"/>
      <c r="H153"/>
    </row>
    <row r="154" spans="3:8">
      <c r="C154"/>
      <c r="D154"/>
      <c r="E154"/>
      <c r="F154"/>
      <c r="G154"/>
      <c r="H154"/>
    </row>
    <row r="155" spans="3:8">
      <c r="C155"/>
      <c r="D155"/>
      <c r="E155"/>
      <c r="F155"/>
      <c r="G155"/>
      <c r="H155"/>
    </row>
    <row r="156" spans="3:8">
      <c r="C156"/>
      <c r="D156"/>
      <c r="E156"/>
      <c r="F156"/>
      <c r="G156"/>
      <c r="H156"/>
    </row>
    <row r="157" spans="3:8">
      <c r="C157"/>
      <c r="D157"/>
      <c r="E157"/>
      <c r="F157"/>
      <c r="G157"/>
      <c r="H157"/>
    </row>
    <row r="158" spans="3:8">
      <c r="C158"/>
      <c r="D158"/>
      <c r="E158"/>
      <c r="F158"/>
      <c r="G158"/>
      <c r="H158"/>
    </row>
    <row r="159" spans="3:8">
      <c r="C159"/>
      <c r="D159"/>
      <c r="E159"/>
      <c r="F159"/>
      <c r="G159"/>
      <c r="H159"/>
    </row>
    <row r="160" spans="3:8">
      <c r="C160"/>
      <c r="D160"/>
      <c r="E160"/>
      <c r="F160"/>
      <c r="G160"/>
      <c r="H160"/>
    </row>
    <row r="161" spans="3:8">
      <c r="C161"/>
      <c r="D161"/>
      <c r="E161"/>
      <c r="F161"/>
      <c r="G161"/>
      <c r="H161"/>
    </row>
    <row r="162" spans="3:8">
      <c r="C162"/>
      <c r="D162"/>
      <c r="E162"/>
      <c r="F162"/>
      <c r="G162"/>
      <c r="H162"/>
    </row>
    <row r="163" spans="3:8">
      <c r="C163"/>
      <c r="D163"/>
      <c r="E163"/>
      <c r="F163"/>
      <c r="G163"/>
      <c r="H163"/>
    </row>
    <row r="164" spans="3:8">
      <c r="C164"/>
      <c r="D164"/>
      <c r="E164"/>
      <c r="F164"/>
      <c r="G164"/>
      <c r="H164"/>
    </row>
    <row r="165" spans="3:8">
      <c r="C165"/>
      <c r="D165"/>
      <c r="E165"/>
      <c r="F165"/>
      <c r="G165"/>
      <c r="H165"/>
    </row>
    <row r="166" spans="3:8">
      <c r="C166"/>
      <c r="D166"/>
      <c r="E166"/>
      <c r="F166"/>
      <c r="G166"/>
      <c r="H166"/>
    </row>
    <row r="167" spans="3:8">
      <c r="C167"/>
      <c r="D167"/>
      <c r="E167"/>
      <c r="F167"/>
      <c r="G167"/>
      <c r="H167"/>
    </row>
    <row r="168" spans="3:8">
      <c r="C168"/>
      <c r="D168"/>
      <c r="E168"/>
      <c r="F168"/>
      <c r="G168"/>
      <c r="H168"/>
    </row>
    <row r="169" spans="3:8">
      <c r="C169"/>
      <c r="D169"/>
      <c r="E169"/>
      <c r="F169"/>
      <c r="G169"/>
      <c r="H169"/>
    </row>
    <row r="170" spans="3:8">
      <c r="C170"/>
      <c r="D170"/>
      <c r="E170"/>
      <c r="F170"/>
      <c r="G170"/>
      <c r="H170"/>
    </row>
    <row r="171" spans="3:8">
      <c r="C171"/>
      <c r="D171"/>
      <c r="E171"/>
      <c r="F171"/>
      <c r="G171"/>
      <c r="H171"/>
    </row>
    <row r="172" spans="3:8">
      <c r="C172"/>
      <c r="D172"/>
      <c r="E172"/>
      <c r="F172"/>
      <c r="G172"/>
      <c r="H172"/>
    </row>
    <row r="173" spans="3:8">
      <c r="C173"/>
      <c r="D173"/>
      <c r="E173"/>
      <c r="F173"/>
      <c r="G173"/>
      <c r="H173"/>
    </row>
    <row r="174" spans="3:8">
      <c r="C174"/>
      <c r="D174"/>
      <c r="E174"/>
      <c r="F174"/>
      <c r="G174"/>
      <c r="H174"/>
    </row>
    <row r="175" spans="3:8">
      <c r="C175"/>
      <c r="D175"/>
      <c r="E175"/>
      <c r="F175"/>
      <c r="G175"/>
      <c r="H175"/>
    </row>
    <row r="176" spans="3:8">
      <c r="C176"/>
      <c r="D176"/>
      <c r="E176"/>
      <c r="F176"/>
      <c r="G176"/>
      <c r="H176"/>
    </row>
    <row r="177" spans="3:8">
      <c r="C177"/>
      <c r="D177"/>
      <c r="E177"/>
      <c r="F177"/>
      <c r="G177"/>
      <c r="H177"/>
    </row>
    <row r="178" spans="3:8">
      <c r="C178"/>
      <c r="D178"/>
      <c r="E178"/>
      <c r="F178"/>
      <c r="G178"/>
      <c r="H178"/>
    </row>
    <row r="179" spans="3:8">
      <c r="C179"/>
      <c r="D179"/>
      <c r="E179"/>
      <c r="F179"/>
      <c r="G179"/>
      <c r="H179"/>
    </row>
    <row r="180" spans="3:8">
      <c r="C180"/>
      <c r="D180"/>
      <c r="E180"/>
      <c r="F180"/>
      <c r="G180"/>
      <c r="H180"/>
    </row>
    <row r="181" spans="3:8">
      <c r="C181"/>
      <c r="D181"/>
      <c r="E181"/>
      <c r="F181"/>
      <c r="G181"/>
      <c r="H181"/>
    </row>
    <row r="182" spans="3:8">
      <c r="C182"/>
      <c r="D182"/>
      <c r="E182"/>
      <c r="F182"/>
      <c r="G182"/>
      <c r="H182"/>
    </row>
    <row r="183" spans="3:8">
      <c r="C183"/>
      <c r="D183"/>
      <c r="E183"/>
      <c r="F183"/>
      <c r="G183"/>
      <c r="H183"/>
    </row>
    <row r="184" spans="3:8">
      <c r="C184"/>
      <c r="D184"/>
      <c r="E184"/>
      <c r="F184"/>
      <c r="G184"/>
      <c r="H184"/>
    </row>
    <row r="185" spans="3:8">
      <c r="C185"/>
      <c r="D185"/>
      <c r="E185"/>
      <c r="F185"/>
      <c r="G185"/>
      <c r="H185"/>
    </row>
    <row r="186" spans="3:8">
      <c r="C186"/>
      <c r="D186"/>
      <c r="E186"/>
      <c r="F186"/>
      <c r="G186"/>
      <c r="H186"/>
    </row>
    <row r="187" spans="3:8">
      <c r="C187"/>
      <c r="D187"/>
      <c r="E187"/>
      <c r="F187"/>
      <c r="G187"/>
      <c r="H187"/>
    </row>
    <row r="188" spans="3:8">
      <c r="C188"/>
      <c r="D188"/>
      <c r="E188"/>
      <c r="F188"/>
      <c r="G188"/>
      <c r="H188"/>
    </row>
    <row r="189" spans="3:8">
      <c r="C189"/>
      <c r="D189"/>
      <c r="E189"/>
      <c r="F189"/>
      <c r="G189"/>
      <c r="H189"/>
    </row>
    <row r="190" spans="3:8">
      <c r="C190"/>
      <c r="D190"/>
      <c r="E190"/>
      <c r="F190"/>
      <c r="G190"/>
      <c r="H190"/>
    </row>
    <row r="191" spans="3:8">
      <c r="C191"/>
      <c r="D191"/>
      <c r="E191"/>
      <c r="F191"/>
      <c r="G191"/>
      <c r="H191"/>
    </row>
    <row r="192" spans="3:8">
      <c r="C192"/>
      <c r="D192"/>
      <c r="E192"/>
      <c r="F192"/>
      <c r="G192"/>
      <c r="H192"/>
    </row>
    <row r="193" spans="3:8">
      <c r="C193"/>
      <c r="D193"/>
      <c r="E193"/>
      <c r="F193"/>
      <c r="G193"/>
      <c r="H193"/>
    </row>
    <row r="194" spans="3:8">
      <c r="C194"/>
      <c r="D194"/>
      <c r="E194"/>
      <c r="F194"/>
      <c r="G194"/>
      <c r="H194"/>
    </row>
    <row r="195" spans="3:8">
      <c r="C195"/>
      <c r="D195"/>
      <c r="E195"/>
      <c r="F195"/>
      <c r="G195"/>
      <c r="H195"/>
    </row>
    <row r="196" spans="3:8">
      <c r="C196"/>
      <c r="D196"/>
      <c r="E196"/>
      <c r="F196"/>
      <c r="G196"/>
      <c r="H196"/>
    </row>
    <row r="197" spans="3:8">
      <c r="C197"/>
      <c r="D197"/>
      <c r="E197"/>
      <c r="F197"/>
      <c r="G197"/>
      <c r="H197"/>
    </row>
    <row r="198" spans="3:8">
      <c r="C198"/>
      <c r="D198"/>
      <c r="E198"/>
      <c r="F198"/>
      <c r="G198"/>
      <c r="H198"/>
    </row>
    <row r="199" spans="3:8">
      <c r="C199"/>
      <c r="D199"/>
      <c r="E199"/>
      <c r="F199"/>
      <c r="G199"/>
      <c r="H199"/>
    </row>
    <row r="200" spans="3:8">
      <c r="C200"/>
      <c r="D200"/>
      <c r="E200"/>
      <c r="F200"/>
      <c r="G200"/>
      <c r="H200"/>
    </row>
    <row r="201" spans="3:8">
      <c r="C201"/>
      <c r="D201"/>
      <c r="E201"/>
      <c r="F201"/>
      <c r="G201"/>
      <c r="H201"/>
    </row>
    <row r="202" spans="3:8">
      <c r="C202"/>
      <c r="D202"/>
      <c r="E202"/>
      <c r="F202"/>
      <c r="G202"/>
      <c r="H202"/>
    </row>
    <row r="203" spans="3:8">
      <c r="C203"/>
      <c r="D203"/>
      <c r="E203"/>
      <c r="F203"/>
      <c r="G203"/>
      <c r="H203"/>
    </row>
    <row r="204" spans="3:8">
      <c r="C204"/>
      <c r="D204"/>
      <c r="E204"/>
      <c r="F204"/>
      <c r="G204"/>
      <c r="H204"/>
    </row>
    <row r="205" spans="3:8">
      <c r="C205"/>
      <c r="D205"/>
      <c r="E205"/>
      <c r="F205"/>
      <c r="G205"/>
      <c r="H205"/>
    </row>
    <row r="206" spans="3:8">
      <c r="C206"/>
      <c r="D206"/>
      <c r="E206"/>
      <c r="F206"/>
      <c r="G206"/>
      <c r="H206"/>
    </row>
    <row r="207" spans="3:8">
      <c r="C207"/>
      <c r="D207"/>
      <c r="E207"/>
      <c r="F207"/>
      <c r="G207"/>
      <c r="H207"/>
    </row>
    <row r="208" spans="3:8">
      <c r="C208"/>
      <c r="D208"/>
      <c r="E208"/>
      <c r="F208"/>
      <c r="G208"/>
      <c r="H208"/>
    </row>
    <row r="209" spans="3:8">
      <c r="C209"/>
      <c r="D209"/>
      <c r="E209"/>
      <c r="F209"/>
      <c r="G209"/>
      <c r="H209"/>
    </row>
    <row r="210" spans="3:8">
      <c r="C210"/>
      <c r="D210"/>
      <c r="E210"/>
      <c r="F210"/>
      <c r="G210"/>
      <c r="H210"/>
    </row>
    <row r="211" spans="3:8">
      <c r="C211"/>
      <c r="D211"/>
      <c r="E211"/>
      <c r="F211"/>
      <c r="G211"/>
      <c r="H211"/>
    </row>
    <row r="212" spans="3:8">
      <c r="C212"/>
      <c r="D212"/>
      <c r="E212"/>
      <c r="F212"/>
      <c r="G212"/>
      <c r="H212"/>
    </row>
    <row r="213" spans="3:8">
      <c r="C213"/>
      <c r="D213"/>
      <c r="E213"/>
      <c r="F213"/>
      <c r="G213"/>
      <c r="H213"/>
    </row>
    <row r="214" spans="3:8">
      <c r="C214"/>
      <c r="D214"/>
      <c r="E214"/>
      <c r="F214"/>
      <c r="G214"/>
      <c r="H214"/>
    </row>
    <row r="215" spans="3:8">
      <c r="C215"/>
      <c r="D215"/>
      <c r="E215"/>
      <c r="F215"/>
      <c r="G215"/>
      <c r="H215"/>
    </row>
    <row r="216" spans="3:8">
      <c r="C216"/>
      <c r="D216"/>
      <c r="E216"/>
      <c r="F216"/>
      <c r="G216"/>
      <c r="H216"/>
    </row>
    <row r="217" spans="3:8">
      <c r="C217"/>
      <c r="D217"/>
      <c r="E217"/>
      <c r="F217"/>
      <c r="G217"/>
      <c r="H217"/>
    </row>
    <row r="218" spans="3:8">
      <c r="C218"/>
      <c r="D218"/>
      <c r="E218"/>
      <c r="F218"/>
      <c r="G218"/>
      <c r="H218"/>
    </row>
    <row r="219" spans="3:8">
      <c r="C219"/>
      <c r="D219"/>
      <c r="E219"/>
      <c r="F219"/>
      <c r="G219"/>
      <c r="H219"/>
    </row>
    <row r="220" spans="3:8">
      <c r="C220"/>
      <c r="D220"/>
      <c r="E220"/>
      <c r="F220"/>
      <c r="G220"/>
      <c r="H220"/>
    </row>
    <row r="221" spans="3:8">
      <c r="C221"/>
      <c r="D221"/>
      <c r="E221"/>
      <c r="F221"/>
      <c r="G221"/>
      <c r="H221"/>
    </row>
    <row r="222" spans="3:8">
      <c r="C222"/>
      <c r="D222"/>
      <c r="E222"/>
      <c r="F222"/>
      <c r="G222"/>
      <c r="H222"/>
    </row>
    <row r="223" spans="3:8">
      <c r="C223"/>
      <c r="D223"/>
      <c r="E223"/>
      <c r="F223"/>
      <c r="G223"/>
      <c r="H223"/>
    </row>
    <row r="224" spans="3:8">
      <c r="C224"/>
      <c r="D224"/>
      <c r="E224"/>
      <c r="F224"/>
      <c r="G224"/>
      <c r="H224"/>
    </row>
    <row r="225" spans="3:8">
      <c r="C225"/>
      <c r="D225"/>
      <c r="E225"/>
      <c r="F225"/>
      <c r="G225"/>
      <c r="H225"/>
    </row>
    <row r="226" spans="3:8">
      <c r="C226"/>
      <c r="D226"/>
      <c r="E226"/>
      <c r="F226"/>
      <c r="G226"/>
      <c r="H226"/>
    </row>
    <row r="227" spans="3:8">
      <c r="C227"/>
      <c r="D227"/>
      <c r="E227"/>
      <c r="F227"/>
      <c r="G227"/>
      <c r="H227"/>
    </row>
    <row r="228" spans="3:8">
      <c r="C228"/>
      <c r="D228"/>
      <c r="E228"/>
      <c r="F228"/>
      <c r="G228"/>
      <c r="H228"/>
    </row>
    <row r="229" spans="3:8">
      <c r="C229"/>
      <c r="D229"/>
      <c r="E229"/>
      <c r="F229"/>
      <c r="G229"/>
      <c r="H229"/>
    </row>
    <row r="230" spans="3:8">
      <c r="C230"/>
      <c r="D230"/>
      <c r="E230"/>
      <c r="F230"/>
      <c r="G230"/>
      <c r="H230"/>
    </row>
    <row r="231" spans="3:8">
      <c r="C231"/>
      <c r="D231"/>
      <c r="E231"/>
      <c r="F231"/>
      <c r="G231"/>
      <c r="H231"/>
    </row>
    <row r="232" spans="3:8">
      <c r="C232"/>
      <c r="D232"/>
      <c r="E232"/>
      <c r="F232"/>
      <c r="G232"/>
      <c r="H232"/>
    </row>
    <row r="233" spans="3:8">
      <c r="C233"/>
      <c r="D233"/>
      <c r="E233"/>
      <c r="F233"/>
      <c r="G233"/>
      <c r="H233"/>
    </row>
    <row r="234" spans="3:8">
      <c r="C234"/>
      <c r="D234"/>
      <c r="E234"/>
      <c r="F234"/>
      <c r="G234"/>
      <c r="H234"/>
    </row>
    <row r="235" spans="3:8">
      <c r="C235"/>
      <c r="D235"/>
      <c r="E235"/>
      <c r="F235"/>
      <c r="G235"/>
      <c r="H235"/>
    </row>
    <row r="236" spans="3:8">
      <c r="C236"/>
      <c r="D236"/>
      <c r="E236"/>
      <c r="F236"/>
      <c r="G236"/>
      <c r="H236"/>
    </row>
    <row r="237" spans="3:8">
      <c r="C237"/>
      <c r="D237"/>
      <c r="E237"/>
      <c r="F237"/>
      <c r="G237"/>
      <c r="H237"/>
    </row>
    <row r="238" spans="3:8">
      <c r="C238"/>
      <c r="D238"/>
      <c r="E238"/>
      <c r="F238"/>
      <c r="G238"/>
      <c r="H238"/>
    </row>
    <row r="239" spans="3:8">
      <c r="C239"/>
      <c r="D239"/>
      <c r="E239"/>
      <c r="F239"/>
      <c r="G239"/>
      <c r="H239"/>
    </row>
    <row r="240" spans="3:8">
      <c r="C240"/>
      <c r="D240"/>
      <c r="E240"/>
      <c r="F240"/>
      <c r="G240"/>
      <c r="H240"/>
    </row>
    <row r="241" spans="3:8">
      <c r="C241"/>
      <c r="D241"/>
      <c r="E241"/>
      <c r="F241"/>
      <c r="G241"/>
      <c r="H241"/>
    </row>
    <row r="242" spans="3:8">
      <c r="C242"/>
      <c r="D242"/>
      <c r="E242"/>
      <c r="F242"/>
      <c r="G242"/>
      <c r="H242"/>
    </row>
    <row r="243" spans="3:8">
      <c r="C243"/>
      <c r="D243"/>
      <c r="E243"/>
      <c r="F243"/>
      <c r="G243"/>
      <c r="H243"/>
    </row>
    <row r="244" spans="3:8">
      <c r="C244"/>
      <c r="D244"/>
      <c r="E244"/>
      <c r="F244"/>
      <c r="G244"/>
      <c r="H244"/>
    </row>
    <row r="245" spans="3:8">
      <c r="C245"/>
      <c r="D245"/>
      <c r="E245"/>
      <c r="F245"/>
      <c r="G245"/>
      <c r="H245"/>
    </row>
    <row r="246" spans="3:8">
      <c r="C246"/>
      <c r="D246"/>
      <c r="E246"/>
      <c r="F246"/>
      <c r="G246"/>
      <c r="H246"/>
    </row>
    <row r="247" spans="3:8">
      <c r="C247"/>
      <c r="D247"/>
      <c r="E247"/>
      <c r="F247"/>
      <c r="G247"/>
      <c r="H247"/>
    </row>
    <row r="248" spans="3:8">
      <c r="C248"/>
      <c r="D248"/>
      <c r="E248"/>
      <c r="F248"/>
      <c r="G248"/>
      <c r="H248"/>
    </row>
    <row r="249" spans="3:8">
      <c r="C249"/>
      <c r="D249"/>
      <c r="E249"/>
      <c r="F249"/>
      <c r="G249"/>
      <c r="H249"/>
    </row>
    <row r="250" spans="3:8">
      <c r="C250"/>
      <c r="D250"/>
      <c r="E250"/>
      <c r="F250"/>
      <c r="G250"/>
      <c r="H250"/>
    </row>
    <row r="251" spans="3:8">
      <c r="C251"/>
      <c r="D251"/>
      <c r="E251"/>
      <c r="F251"/>
      <c r="G251"/>
      <c r="H251"/>
    </row>
    <row r="252" spans="3:8">
      <c r="C252"/>
      <c r="D252"/>
      <c r="E252"/>
      <c r="F252"/>
      <c r="G252"/>
      <c r="H252"/>
    </row>
    <row r="253" spans="3:8">
      <c r="C253"/>
      <c r="D253"/>
      <c r="E253"/>
      <c r="F253"/>
      <c r="G253"/>
      <c r="H253"/>
    </row>
    <row r="254" spans="3:8">
      <c r="C254"/>
      <c r="D254"/>
      <c r="E254"/>
      <c r="F254"/>
      <c r="G254"/>
      <c r="H254"/>
    </row>
    <row r="255" spans="3:8">
      <c r="C255"/>
      <c r="D255"/>
      <c r="E255"/>
      <c r="F255"/>
      <c r="G255"/>
      <c r="H255"/>
    </row>
    <row r="256" spans="3:8">
      <c r="C256"/>
      <c r="D256"/>
      <c r="E256"/>
      <c r="F256"/>
      <c r="G256"/>
      <c r="H256"/>
    </row>
    <row r="257" spans="3:8">
      <c r="C257"/>
      <c r="D257"/>
      <c r="E257"/>
      <c r="F257"/>
      <c r="G257"/>
      <c r="H257"/>
    </row>
    <row r="258" spans="3:8">
      <c r="C258"/>
      <c r="D258"/>
      <c r="E258"/>
      <c r="F258"/>
      <c r="G258"/>
      <c r="H258"/>
    </row>
    <row r="259" spans="3:8">
      <c r="C259"/>
      <c r="D259"/>
      <c r="E259"/>
      <c r="F259"/>
      <c r="G259"/>
      <c r="H259"/>
    </row>
    <row r="260" spans="3:8">
      <c r="C260"/>
      <c r="D260"/>
      <c r="E260"/>
      <c r="F260"/>
      <c r="G260"/>
      <c r="H260"/>
    </row>
    <row r="261" spans="3:8">
      <c r="C261"/>
      <c r="D261"/>
      <c r="E261"/>
      <c r="F261"/>
      <c r="G261"/>
      <c r="H261"/>
    </row>
    <row r="262" spans="3:8">
      <c r="C262"/>
      <c r="D262"/>
      <c r="E262"/>
      <c r="F262"/>
      <c r="G262"/>
      <c r="H262"/>
    </row>
    <row r="263" spans="3:8">
      <c r="C263"/>
      <c r="D263"/>
      <c r="E263"/>
      <c r="F263"/>
      <c r="G263"/>
      <c r="H263"/>
    </row>
    <row r="264" spans="3:8">
      <c r="C264"/>
      <c r="D264"/>
      <c r="E264"/>
      <c r="F264"/>
      <c r="G264"/>
      <c r="H264"/>
    </row>
    <row r="265" spans="3:8">
      <c r="C265"/>
      <c r="D265"/>
      <c r="E265"/>
      <c r="F265"/>
      <c r="G265"/>
      <c r="H265"/>
    </row>
    <row r="266" spans="3:8">
      <c r="C266"/>
      <c r="D266"/>
      <c r="E266"/>
      <c r="F266"/>
      <c r="G266"/>
      <c r="H266"/>
    </row>
    <row r="267" spans="3:8">
      <c r="C267"/>
      <c r="D267"/>
      <c r="E267"/>
      <c r="F267"/>
      <c r="G267"/>
      <c r="H267"/>
    </row>
  </sheetData>
  <sortState xmlns:xlrd2="http://schemas.microsoft.com/office/spreadsheetml/2017/richdata2" ref="A9:Q34">
    <sortCondition ref="A9:A34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6" fitToWidth="0" orientation="landscape" r:id="rId1"/>
  <headerFooter>
    <oddFooter>&amp;RPag. 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  <pageSetUpPr fitToPage="1"/>
  </sheetPr>
  <dimension ref="A1:S270"/>
  <sheetViews>
    <sheetView showGridLines="0" zoomScale="85" zoomScaleNormal="85" zoomScaleSheetLayoutView="90" zoomScalePageLayoutView="25" workbookViewId="0">
      <pane xSplit="1" topLeftCell="G30" activePane="topRight" state="frozen"/>
      <selection pane="topRight" activeCell="H39" sqref="H39"/>
      <selection activeCell="F35" sqref="F35"/>
    </sheetView>
  </sheetViews>
  <sheetFormatPr defaultColWidth="8.85546875" defaultRowHeight="15.75"/>
  <cols>
    <col min="1" max="1" width="51.5703125" style="22" customWidth="1"/>
    <col min="2" max="2" width="12" style="28" customWidth="1"/>
    <col min="3" max="8" width="11.85546875" style="23" customWidth="1"/>
    <col min="9" max="14" width="11.85546875" customWidth="1"/>
    <col min="15" max="15" width="11" style="19" customWidth="1"/>
    <col min="16" max="16" width="8.85546875" customWidth="1"/>
    <col min="17" max="17" width="11.140625" customWidth="1"/>
  </cols>
  <sheetData>
    <row r="1" spans="1:17" ht="51" customHeight="1"/>
    <row r="2" spans="1:17">
      <c r="A2" s="338"/>
      <c r="B2" s="338"/>
      <c r="C2" s="338"/>
      <c r="D2" s="338"/>
      <c r="E2" s="338"/>
      <c r="F2" s="338"/>
      <c r="G2" s="338"/>
      <c r="H2" s="338"/>
    </row>
    <row r="3" spans="1:17">
      <c r="A3" s="338"/>
      <c r="B3" s="338"/>
      <c r="C3" s="338"/>
      <c r="D3" s="338"/>
      <c r="E3" s="338"/>
      <c r="F3" s="338"/>
      <c r="G3" s="338"/>
      <c r="H3" s="338"/>
    </row>
    <row r="4" spans="1:17" ht="21" customHeight="1"/>
    <row r="5" spans="1:17" s="11" customFormat="1" ht="18.75" customHeight="1">
      <c r="A5" s="357" t="s">
        <v>0</v>
      </c>
      <c r="B5" s="357"/>
      <c r="C5" s="357"/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7"/>
      <c r="Q5" s="357"/>
    </row>
    <row r="6" spans="1:17" s="11" customFormat="1" ht="20.25" customHeight="1">
      <c r="A6" s="357" t="s">
        <v>102</v>
      </c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</row>
    <row r="7" spans="1:17" s="24" customFormat="1" ht="22.5" customHeight="1">
      <c r="A7" s="411" t="s">
        <v>2</v>
      </c>
      <c r="B7" s="412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42" t="s">
        <v>16</v>
      </c>
      <c r="P7" s="343"/>
      <c r="Q7" s="344"/>
    </row>
    <row r="8" spans="1:17" s="24" customFormat="1" ht="18" customHeight="1">
      <c r="A8" s="340"/>
      <c r="B8" s="341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21" customHeight="1">
      <c r="A9" s="259" t="s">
        <v>20</v>
      </c>
      <c r="B9" s="260">
        <v>61</v>
      </c>
      <c r="C9" s="267">
        <v>96</v>
      </c>
      <c r="D9" s="304">
        <v>54</v>
      </c>
      <c r="E9" s="261">
        <v>72</v>
      </c>
      <c r="F9" s="261" t="s">
        <v>46</v>
      </c>
      <c r="G9" s="261">
        <v>62</v>
      </c>
      <c r="H9" s="261">
        <v>73</v>
      </c>
      <c r="I9" s="261"/>
      <c r="J9" s="261"/>
      <c r="K9" s="261"/>
      <c r="L9" s="261"/>
      <c r="M9" s="261"/>
      <c r="N9" s="261"/>
      <c r="O9" s="47">
        <f t="shared" ref="O9:O38" si="0">B9*(IF(C9="",0,1)+IF(D9="",0,1)+IF(E9="",0,1)+IF(F9="",0,1)+IF(G9="",0,1)+IF(H9="",0,1)+IF(I9="",0,1)+IF(J9="",0,1)+IF(K9="",0,1)+IF(L9="",0,1)+IF(M9="",0,1)+IF(N9="",0,1))</f>
        <v>366</v>
      </c>
      <c r="P9" s="47">
        <f t="shared" ref="P9:P38" si="1">SUM(C9:N9)</f>
        <v>357</v>
      </c>
      <c r="Q9" s="54">
        <f t="shared" ref="Q9:Q38" si="2">IF(O9=0,"-",P9/O9)</f>
        <v>0.97540983606557374</v>
      </c>
    </row>
    <row r="10" spans="1:17" ht="21" customHeight="1">
      <c r="A10" s="259" t="s">
        <v>21</v>
      </c>
      <c r="B10" s="260">
        <v>96</v>
      </c>
      <c r="C10" s="267">
        <v>105</v>
      </c>
      <c r="D10" s="304">
        <v>138</v>
      </c>
      <c r="E10" s="261">
        <v>136</v>
      </c>
      <c r="F10" s="261" t="s">
        <v>46</v>
      </c>
      <c r="G10" s="261">
        <v>156</v>
      </c>
      <c r="H10" s="261">
        <v>116</v>
      </c>
      <c r="I10" s="261"/>
      <c r="J10" s="261"/>
      <c r="K10" s="261"/>
      <c r="L10" s="261"/>
      <c r="M10" s="261"/>
      <c r="N10" s="261"/>
      <c r="O10" s="47">
        <f t="shared" si="0"/>
        <v>576</v>
      </c>
      <c r="P10" s="47">
        <f t="shared" si="1"/>
        <v>651</v>
      </c>
      <c r="Q10" s="54">
        <f t="shared" si="2"/>
        <v>1.1302083333333333</v>
      </c>
    </row>
    <row r="11" spans="1:17" ht="21" customHeight="1">
      <c r="A11" s="259" t="s">
        <v>57</v>
      </c>
      <c r="B11" s="260">
        <v>32</v>
      </c>
      <c r="C11" s="267">
        <v>28</v>
      </c>
      <c r="D11" s="304">
        <v>33</v>
      </c>
      <c r="E11" s="261">
        <v>33</v>
      </c>
      <c r="F11" s="261" t="s">
        <v>46</v>
      </c>
      <c r="G11" s="261">
        <v>33</v>
      </c>
      <c r="H11" s="261">
        <v>30</v>
      </c>
      <c r="I11" s="261"/>
      <c r="J11" s="261"/>
      <c r="K11" s="261"/>
      <c r="L11" s="261"/>
      <c r="M11" s="261"/>
      <c r="N11" s="261"/>
      <c r="O11" s="47">
        <f t="shared" si="0"/>
        <v>192</v>
      </c>
      <c r="P11" s="47">
        <f t="shared" si="1"/>
        <v>157</v>
      </c>
      <c r="Q11" s="54">
        <f t="shared" si="2"/>
        <v>0.81770833333333337</v>
      </c>
    </row>
    <row r="12" spans="1:17" ht="21" customHeight="1">
      <c r="A12" s="259" t="s">
        <v>22</v>
      </c>
      <c r="B12" s="260">
        <v>32</v>
      </c>
      <c r="C12" s="267">
        <v>41</v>
      </c>
      <c r="D12" s="304">
        <v>35</v>
      </c>
      <c r="E12" s="261">
        <v>41</v>
      </c>
      <c r="F12" s="261" t="s">
        <v>46</v>
      </c>
      <c r="G12" s="261">
        <v>36</v>
      </c>
      <c r="H12" s="261">
        <v>37</v>
      </c>
      <c r="I12" s="261"/>
      <c r="J12" s="261"/>
      <c r="K12" s="261"/>
      <c r="L12" s="261"/>
      <c r="M12" s="261"/>
      <c r="N12" s="261"/>
      <c r="O12" s="47">
        <f t="shared" si="0"/>
        <v>192</v>
      </c>
      <c r="P12" s="47">
        <f t="shared" si="1"/>
        <v>190</v>
      </c>
      <c r="Q12" s="54">
        <f t="shared" si="2"/>
        <v>0.98958333333333337</v>
      </c>
    </row>
    <row r="13" spans="1:17" ht="21" customHeight="1">
      <c r="A13" s="259" t="s">
        <v>25</v>
      </c>
      <c r="B13" s="260">
        <v>55</v>
      </c>
      <c r="C13" s="267">
        <v>138</v>
      </c>
      <c r="D13" s="304">
        <v>135</v>
      </c>
      <c r="E13" s="261">
        <v>113</v>
      </c>
      <c r="F13" s="261" t="s">
        <v>46</v>
      </c>
      <c r="G13" s="261">
        <v>136</v>
      </c>
      <c r="H13" s="261">
        <v>0</v>
      </c>
      <c r="I13" s="261"/>
      <c r="J13" s="261"/>
      <c r="K13" s="261"/>
      <c r="L13" s="261"/>
      <c r="M13" s="261"/>
      <c r="N13" s="261"/>
      <c r="O13" s="47">
        <f t="shared" si="0"/>
        <v>330</v>
      </c>
      <c r="P13" s="47">
        <f t="shared" si="1"/>
        <v>522</v>
      </c>
      <c r="Q13" s="54">
        <f t="shared" si="2"/>
        <v>1.5818181818181818</v>
      </c>
    </row>
    <row r="14" spans="1:17" ht="21" customHeight="1">
      <c r="A14" s="259" t="s">
        <v>23</v>
      </c>
      <c r="B14" s="260">
        <v>60</v>
      </c>
      <c r="C14" s="267">
        <v>60</v>
      </c>
      <c r="D14" s="304">
        <v>90</v>
      </c>
      <c r="E14" s="261">
        <v>166</v>
      </c>
      <c r="F14" s="261" t="s">
        <v>46</v>
      </c>
      <c r="G14" s="261">
        <v>94</v>
      </c>
      <c r="H14" s="261">
        <v>107</v>
      </c>
      <c r="I14" s="261"/>
      <c r="J14" s="261"/>
      <c r="K14" s="261"/>
      <c r="L14" s="261"/>
      <c r="M14" s="261"/>
      <c r="N14" s="261"/>
      <c r="O14" s="47">
        <f t="shared" si="0"/>
        <v>360</v>
      </c>
      <c r="P14" s="47">
        <f t="shared" si="1"/>
        <v>517</v>
      </c>
      <c r="Q14" s="54">
        <f t="shared" si="2"/>
        <v>1.4361111111111111</v>
      </c>
    </row>
    <row r="15" spans="1:17" ht="21" customHeight="1">
      <c r="A15" s="259" t="s">
        <v>24</v>
      </c>
      <c r="B15" s="260">
        <v>32</v>
      </c>
      <c r="C15" s="267">
        <v>35</v>
      </c>
      <c r="D15" s="304">
        <v>35</v>
      </c>
      <c r="E15" s="261">
        <v>48</v>
      </c>
      <c r="F15" s="261" t="s">
        <v>46</v>
      </c>
      <c r="G15" s="261">
        <v>19</v>
      </c>
      <c r="H15" s="261">
        <v>40</v>
      </c>
      <c r="I15" s="261"/>
      <c r="J15" s="261"/>
      <c r="K15" s="261"/>
      <c r="L15" s="261"/>
      <c r="M15" s="261"/>
      <c r="N15" s="261"/>
      <c r="O15" s="47">
        <f t="shared" si="0"/>
        <v>192</v>
      </c>
      <c r="P15" s="47">
        <f t="shared" si="1"/>
        <v>177</v>
      </c>
      <c r="Q15" s="54">
        <f t="shared" si="2"/>
        <v>0.921875</v>
      </c>
    </row>
    <row r="16" spans="1:17" ht="21" customHeight="1">
      <c r="A16" s="259" t="s">
        <v>82</v>
      </c>
      <c r="B16" s="260">
        <v>10</v>
      </c>
      <c r="C16" s="267">
        <v>10</v>
      </c>
      <c r="D16" s="304">
        <v>13</v>
      </c>
      <c r="E16" s="261">
        <v>13</v>
      </c>
      <c r="F16" s="261" t="s">
        <v>46</v>
      </c>
      <c r="G16" s="261">
        <v>5</v>
      </c>
      <c r="H16" s="261">
        <v>8</v>
      </c>
      <c r="I16" s="261"/>
      <c r="J16" s="261"/>
      <c r="K16" s="261"/>
      <c r="L16" s="261"/>
      <c r="M16" s="261"/>
      <c r="N16" s="261"/>
      <c r="O16" s="47">
        <f t="shared" si="0"/>
        <v>60</v>
      </c>
      <c r="P16" s="47">
        <f t="shared" si="1"/>
        <v>49</v>
      </c>
      <c r="Q16" s="54">
        <f t="shared" si="2"/>
        <v>0.81666666666666665</v>
      </c>
    </row>
    <row r="17" spans="1:17" ht="21" customHeight="1">
      <c r="A17" s="259" t="s">
        <v>74</v>
      </c>
      <c r="B17" s="260">
        <v>900</v>
      </c>
      <c r="C17" s="268">
        <v>997</v>
      </c>
      <c r="D17" s="305">
        <v>978</v>
      </c>
      <c r="E17" s="261">
        <v>1343</v>
      </c>
      <c r="F17" s="261">
        <v>1098</v>
      </c>
      <c r="G17" s="261">
        <v>1143</v>
      </c>
      <c r="H17" s="261">
        <v>911</v>
      </c>
      <c r="I17" s="261"/>
      <c r="J17" s="261"/>
      <c r="K17" s="261"/>
      <c r="L17" s="261"/>
      <c r="M17" s="261"/>
      <c r="N17" s="261"/>
      <c r="O17" s="47">
        <f t="shared" si="0"/>
        <v>5400</v>
      </c>
      <c r="P17" s="47">
        <f t="shared" si="1"/>
        <v>6470</v>
      </c>
      <c r="Q17" s="54">
        <f t="shared" si="2"/>
        <v>1.1981481481481482</v>
      </c>
    </row>
    <row r="18" spans="1:17" ht="21" customHeight="1">
      <c r="A18" s="259" t="s">
        <v>75</v>
      </c>
      <c r="B18" s="263">
        <f>1664+416</f>
        <v>2080</v>
      </c>
      <c r="C18" s="283">
        <v>2197</v>
      </c>
      <c r="D18" s="308">
        <v>1868</v>
      </c>
      <c r="E18" s="261">
        <v>2555</v>
      </c>
      <c r="F18" s="261">
        <v>2197</v>
      </c>
      <c r="G18" s="261">
        <v>2624</v>
      </c>
      <c r="H18" s="261">
        <v>2170</v>
      </c>
      <c r="I18" s="261"/>
      <c r="J18" s="261"/>
      <c r="K18" s="261"/>
      <c r="L18" s="261"/>
      <c r="M18" s="261"/>
      <c r="N18" s="261"/>
      <c r="O18" s="47">
        <f t="shared" si="0"/>
        <v>12480</v>
      </c>
      <c r="P18" s="47">
        <f t="shared" si="1"/>
        <v>13611</v>
      </c>
      <c r="Q18" s="54">
        <f t="shared" si="2"/>
        <v>1.090625</v>
      </c>
    </row>
    <row r="19" spans="1:17" ht="21" customHeight="1">
      <c r="A19" s="259" t="s">
        <v>76</v>
      </c>
      <c r="B19" s="260">
        <v>80</v>
      </c>
      <c r="C19" s="268">
        <v>87</v>
      </c>
      <c r="D19" s="305">
        <v>90</v>
      </c>
      <c r="E19" s="261">
        <v>88</v>
      </c>
      <c r="F19" s="261">
        <v>97</v>
      </c>
      <c r="G19" s="261">
        <v>68</v>
      </c>
      <c r="H19" s="261">
        <v>64</v>
      </c>
      <c r="I19" s="261"/>
      <c r="J19" s="261"/>
      <c r="K19" s="261"/>
      <c r="L19" s="261"/>
      <c r="M19" s="261"/>
      <c r="N19" s="261"/>
      <c r="O19" s="47">
        <f t="shared" si="0"/>
        <v>480</v>
      </c>
      <c r="P19" s="47">
        <f t="shared" si="1"/>
        <v>494</v>
      </c>
      <c r="Q19" s="54">
        <f t="shared" si="2"/>
        <v>1.0291666666666666</v>
      </c>
    </row>
    <row r="20" spans="1:17" ht="21" customHeight="1">
      <c r="A20" s="259" t="s">
        <v>77</v>
      </c>
      <c r="B20" s="260">
        <f>64+16</f>
        <v>80</v>
      </c>
      <c r="C20" s="268">
        <v>69</v>
      </c>
      <c r="D20" s="305">
        <v>63</v>
      </c>
      <c r="E20" s="261">
        <v>69</v>
      </c>
      <c r="F20" s="261">
        <v>75</v>
      </c>
      <c r="G20" s="261">
        <v>76</v>
      </c>
      <c r="H20" s="261">
        <v>72</v>
      </c>
      <c r="I20" s="261"/>
      <c r="J20" s="261"/>
      <c r="K20" s="261"/>
      <c r="L20" s="261"/>
      <c r="M20" s="261"/>
      <c r="N20" s="261"/>
      <c r="O20" s="47">
        <f t="shared" si="0"/>
        <v>480</v>
      </c>
      <c r="P20" s="47">
        <f t="shared" si="1"/>
        <v>424</v>
      </c>
      <c r="Q20" s="54">
        <f t="shared" si="2"/>
        <v>0.8833333333333333</v>
      </c>
    </row>
    <row r="21" spans="1:17" ht="21" customHeight="1">
      <c r="A21" s="259" t="s">
        <v>103</v>
      </c>
      <c r="B21" s="260">
        <v>132</v>
      </c>
      <c r="C21" s="418"/>
      <c r="D21" s="358"/>
      <c r="E21" s="358"/>
      <c r="F21" s="359"/>
      <c r="G21" s="261">
        <v>0</v>
      </c>
      <c r="H21" s="261">
        <v>0</v>
      </c>
      <c r="I21" s="261"/>
      <c r="J21" s="261"/>
      <c r="K21" s="261"/>
      <c r="L21" s="261"/>
      <c r="M21" s="261"/>
      <c r="N21" s="261"/>
      <c r="O21" s="47">
        <f t="shared" si="0"/>
        <v>264</v>
      </c>
      <c r="P21" s="47">
        <f t="shared" si="1"/>
        <v>0</v>
      </c>
      <c r="Q21" s="54">
        <f t="shared" si="2"/>
        <v>0</v>
      </c>
    </row>
    <row r="22" spans="1:17" ht="21" customHeight="1">
      <c r="A22" s="259" t="s">
        <v>104</v>
      </c>
      <c r="B22" s="260">
        <v>30</v>
      </c>
      <c r="C22" s="360"/>
      <c r="D22" s="361"/>
      <c r="E22" s="361"/>
      <c r="F22" s="362"/>
      <c r="G22" s="261">
        <v>0</v>
      </c>
      <c r="H22" s="261">
        <v>0</v>
      </c>
      <c r="I22" s="261"/>
      <c r="J22" s="261"/>
      <c r="K22" s="261"/>
      <c r="L22" s="261"/>
      <c r="M22" s="261"/>
      <c r="N22" s="261"/>
      <c r="O22" s="47">
        <f t="shared" si="0"/>
        <v>60</v>
      </c>
      <c r="P22" s="47">
        <f t="shared" si="1"/>
        <v>0</v>
      </c>
      <c r="Q22" s="54">
        <f t="shared" si="2"/>
        <v>0</v>
      </c>
    </row>
    <row r="23" spans="1:17" ht="21" customHeight="1">
      <c r="A23" s="259" t="s">
        <v>96</v>
      </c>
      <c r="B23" s="260">
        <v>2</v>
      </c>
      <c r="C23" s="363"/>
      <c r="D23" s="364"/>
      <c r="E23" s="364"/>
      <c r="F23" s="365"/>
      <c r="G23" s="261">
        <v>0</v>
      </c>
      <c r="H23" s="261">
        <v>0</v>
      </c>
      <c r="I23" s="261"/>
      <c r="J23" s="261"/>
      <c r="K23" s="261"/>
      <c r="L23" s="261"/>
      <c r="M23" s="261"/>
      <c r="N23" s="261"/>
      <c r="O23" s="47">
        <f t="shared" si="0"/>
        <v>4</v>
      </c>
      <c r="P23" s="47">
        <f t="shared" si="1"/>
        <v>0</v>
      </c>
      <c r="Q23" s="54">
        <f t="shared" si="2"/>
        <v>0</v>
      </c>
    </row>
    <row r="24" spans="1:17" ht="21" customHeight="1">
      <c r="A24" s="259" t="s">
        <v>59</v>
      </c>
      <c r="B24" s="260">
        <v>90</v>
      </c>
      <c r="C24" s="268">
        <v>173</v>
      </c>
      <c r="D24" s="305">
        <v>185</v>
      </c>
      <c r="E24" s="261">
        <v>242</v>
      </c>
      <c r="F24" s="261">
        <v>202</v>
      </c>
      <c r="G24" s="261">
        <v>239</v>
      </c>
      <c r="H24" s="261">
        <v>174</v>
      </c>
      <c r="I24" s="261"/>
      <c r="J24" s="261"/>
      <c r="K24" s="261"/>
      <c r="L24" s="261"/>
      <c r="M24" s="261"/>
      <c r="N24" s="261"/>
      <c r="O24" s="47">
        <f t="shared" si="0"/>
        <v>540</v>
      </c>
      <c r="P24" s="47">
        <f t="shared" si="1"/>
        <v>1215</v>
      </c>
      <c r="Q24" s="54">
        <f t="shared" si="2"/>
        <v>2.25</v>
      </c>
    </row>
    <row r="25" spans="1:17" ht="21" customHeight="1">
      <c r="A25" s="259" t="s">
        <v>60</v>
      </c>
      <c r="B25" s="260">
        <v>20</v>
      </c>
      <c r="C25" s="269">
        <v>41</v>
      </c>
      <c r="D25" s="306">
        <v>37</v>
      </c>
      <c r="E25" s="261">
        <v>33</v>
      </c>
      <c r="F25" s="261">
        <v>36</v>
      </c>
      <c r="G25" s="261">
        <v>39</v>
      </c>
      <c r="H25" s="261">
        <v>30</v>
      </c>
      <c r="I25" s="261"/>
      <c r="J25" s="261"/>
      <c r="K25" s="261"/>
      <c r="L25" s="261"/>
      <c r="M25" s="261"/>
      <c r="N25" s="261"/>
      <c r="O25" s="47">
        <f t="shared" si="0"/>
        <v>120</v>
      </c>
      <c r="P25" s="47">
        <f t="shared" si="1"/>
        <v>216</v>
      </c>
      <c r="Q25" s="54">
        <f t="shared" si="2"/>
        <v>1.8</v>
      </c>
    </row>
    <row r="26" spans="1:17" ht="21" customHeight="1">
      <c r="A26" s="259" t="s">
        <v>100</v>
      </c>
      <c r="B26" s="260">
        <v>3</v>
      </c>
      <c r="C26" s="269">
        <v>0</v>
      </c>
      <c r="D26" s="306">
        <v>0</v>
      </c>
      <c r="E26" s="261">
        <v>0</v>
      </c>
      <c r="F26" s="261">
        <v>0</v>
      </c>
      <c r="G26" s="261">
        <v>0</v>
      </c>
      <c r="H26" s="261">
        <v>0</v>
      </c>
      <c r="I26" s="261"/>
      <c r="J26" s="261"/>
      <c r="K26" s="261"/>
      <c r="L26" s="261"/>
      <c r="M26" s="261"/>
      <c r="N26" s="261"/>
      <c r="O26" s="47">
        <f t="shared" si="0"/>
        <v>18</v>
      </c>
      <c r="P26" s="47">
        <f t="shared" si="1"/>
        <v>0</v>
      </c>
      <c r="Q26" s="54">
        <f t="shared" si="2"/>
        <v>0</v>
      </c>
    </row>
    <row r="27" spans="1:17" ht="21" customHeight="1">
      <c r="A27" s="259" t="s">
        <v>36</v>
      </c>
      <c r="B27" s="260">
        <v>15</v>
      </c>
      <c r="C27" s="269">
        <v>0</v>
      </c>
      <c r="D27" s="306">
        <v>0</v>
      </c>
      <c r="E27" s="292">
        <v>0</v>
      </c>
      <c r="F27" s="261">
        <v>0</v>
      </c>
      <c r="G27" s="261"/>
      <c r="H27" s="261">
        <v>13</v>
      </c>
      <c r="I27" s="261"/>
      <c r="J27" s="261"/>
      <c r="K27" s="261"/>
      <c r="L27" s="261"/>
      <c r="M27" s="261"/>
      <c r="N27" s="261"/>
      <c r="O27" s="47">
        <f t="shared" si="0"/>
        <v>75</v>
      </c>
      <c r="P27" s="47">
        <f t="shared" si="1"/>
        <v>13</v>
      </c>
      <c r="Q27" s="54">
        <f t="shared" si="2"/>
        <v>0.17333333333333334</v>
      </c>
    </row>
    <row r="28" spans="1:17" ht="21" customHeight="1">
      <c r="A28" s="259" t="s">
        <v>37</v>
      </c>
      <c r="B28" s="260">
        <v>16</v>
      </c>
      <c r="C28" s="269">
        <v>0</v>
      </c>
      <c r="D28" s="306">
        <v>0</v>
      </c>
      <c r="E28" s="292">
        <v>0</v>
      </c>
      <c r="F28" s="261">
        <v>0</v>
      </c>
      <c r="G28" s="261"/>
      <c r="H28" s="261">
        <v>9</v>
      </c>
      <c r="I28" s="261"/>
      <c r="J28" s="261"/>
      <c r="K28" s="261"/>
      <c r="L28" s="261"/>
      <c r="M28" s="261"/>
      <c r="N28" s="261"/>
      <c r="O28" s="47">
        <f t="shared" si="0"/>
        <v>80</v>
      </c>
      <c r="P28" s="47">
        <f t="shared" si="1"/>
        <v>9</v>
      </c>
      <c r="Q28" s="54">
        <f t="shared" si="2"/>
        <v>0.1125</v>
      </c>
    </row>
    <row r="29" spans="1:17" ht="21" customHeight="1">
      <c r="A29" s="259" t="s">
        <v>62</v>
      </c>
      <c r="B29" s="260">
        <v>20</v>
      </c>
      <c r="C29" s="269">
        <v>8</v>
      </c>
      <c r="D29" s="306">
        <v>1</v>
      </c>
      <c r="E29" s="292">
        <v>9</v>
      </c>
      <c r="F29" s="261">
        <v>18</v>
      </c>
      <c r="G29" s="261">
        <v>6</v>
      </c>
      <c r="H29" s="261">
        <v>18</v>
      </c>
      <c r="I29" s="261"/>
      <c r="J29" s="261"/>
      <c r="K29" s="261"/>
      <c r="L29" s="261"/>
      <c r="M29" s="261"/>
      <c r="N29" s="261"/>
      <c r="O29" s="47">
        <f t="shared" si="0"/>
        <v>120</v>
      </c>
      <c r="P29" s="47">
        <f t="shared" si="1"/>
        <v>60</v>
      </c>
      <c r="Q29" s="54">
        <f t="shared" si="2"/>
        <v>0.5</v>
      </c>
    </row>
    <row r="30" spans="1:17" ht="27" customHeight="1">
      <c r="A30" s="259" t="s">
        <v>38</v>
      </c>
      <c r="B30" s="260">
        <v>20</v>
      </c>
      <c r="C30" s="269">
        <v>1</v>
      </c>
      <c r="D30" s="306">
        <v>0</v>
      </c>
      <c r="E30" s="292">
        <v>0</v>
      </c>
      <c r="F30" s="261">
        <v>3</v>
      </c>
      <c r="G30" s="261"/>
      <c r="H30" s="261">
        <v>18</v>
      </c>
      <c r="I30" s="261"/>
      <c r="J30" s="261"/>
      <c r="K30" s="261"/>
      <c r="L30" s="261"/>
      <c r="M30" s="261"/>
      <c r="N30" s="261"/>
      <c r="O30" s="47">
        <f t="shared" si="0"/>
        <v>100</v>
      </c>
      <c r="P30" s="47">
        <f t="shared" si="1"/>
        <v>22</v>
      </c>
      <c r="Q30" s="54">
        <f t="shared" si="2"/>
        <v>0.22</v>
      </c>
    </row>
    <row r="31" spans="1:17" ht="21" customHeight="1">
      <c r="A31" s="259" t="s">
        <v>40</v>
      </c>
      <c r="B31" s="260">
        <v>40</v>
      </c>
      <c r="C31" s="269">
        <v>1</v>
      </c>
      <c r="D31" s="306">
        <v>10</v>
      </c>
      <c r="E31" s="292">
        <v>4</v>
      </c>
      <c r="F31" s="261">
        <v>27</v>
      </c>
      <c r="G31" s="261">
        <v>3</v>
      </c>
      <c r="H31" s="261">
        <v>42</v>
      </c>
      <c r="I31" s="261"/>
      <c r="J31" s="261"/>
      <c r="K31" s="261"/>
      <c r="L31" s="261"/>
      <c r="M31" s="261"/>
      <c r="N31" s="261"/>
      <c r="O31" s="47">
        <f t="shared" si="0"/>
        <v>240</v>
      </c>
      <c r="P31" s="47">
        <f t="shared" si="1"/>
        <v>87</v>
      </c>
      <c r="Q31" s="54">
        <f t="shared" si="2"/>
        <v>0.36249999999999999</v>
      </c>
    </row>
    <row r="32" spans="1:17" ht="21" customHeight="1">
      <c r="A32" s="259" t="s">
        <v>86</v>
      </c>
      <c r="B32" s="260">
        <v>42</v>
      </c>
      <c r="C32" s="269">
        <v>1</v>
      </c>
      <c r="D32" s="306">
        <v>20</v>
      </c>
      <c r="E32" s="292">
        <v>18</v>
      </c>
      <c r="F32" s="261">
        <v>36</v>
      </c>
      <c r="G32" s="261">
        <v>23</v>
      </c>
      <c r="H32" s="261">
        <v>11</v>
      </c>
      <c r="I32" s="261"/>
      <c r="J32" s="261"/>
      <c r="K32" s="261"/>
      <c r="L32" s="261"/>
      <c r="M32" s="261"/>
      <c r="N32" s="261"/>
      <c r="O32" s="47">
        <f t="shared" si="0"/>
        <v>252</v>
      </c>
      <c r="P32" s="47">
        <f t="shared" si="1"/>
        <v>109</v>
      </c>
      <c r="Q32" s="54">
        <f t="shared" si="2"/>
        <v>0.43253968253968256</v>
      </c>
    </row>
    <row r="33" spans="1:18" ht="21" customHeight="1">
      <c r="A33" s="259" t="s">
        <v>41</v>
      </c>
      <c r="B33" s="260">
        <v>20</v>
      </c>
      <c r="C33" s="269">
        <v>0</v>
      </c>
      <c r="D33" s="306">
        <v>3</v>
      </c>
      <c r="E33" s="292">
        <v>0</v>
      </c>
      <c r="F33" s="261">
        <v>1</v>
      </c>
      <c r="G33" s="261">
        <v>1</v>
      </c>
      <c r="H33" s="261">
        <v>25</v>
      </c>
      <c r="I33" s="261"/>
      <c r="J33" s="261"/>
      <c r="K33" s="261"/>
      <c r="L33" s="261"/>
      <c r="M33" s="261"/>
      <c r="N33" s="261"/>
      <c r="O33" s="47">
        <f t="shared" si="0"/>
        <v>120</v>
      </c>
      <c r="P33" s="47">
        <f t="shared" si="1"/>
        <v>30</v>
      </c>
      <c r="Q33" s="54">
        <f t="shared" si="2"/>
        <v>0.25</v>
      </c>
    </row>
    <row r="34" spans="1:18" ht="21" customHeight="1">
      <c r="A34" s="259" t="s">
        <v>42</v>
      </c>
      <c r="B34" s="260">
        <v>2</v>
      </c>
      <c r="C34" s="269">
        <v>0</v>
      </c>
      <c r="D34" s="306">
        <v>0</v>
      </c>
      <c r="E34" s="292">
        <v>0</v>
      </c>
      <c r="F34" s="261">
        <v>0</v>
      </c>
      <c r="G34" s="261"/>
      <c r="H34" s="261">
        <v>0</v>
      </c>
      <c r="I34" s="261"/>
      <c r="J34" s="261"/>
      <c r="K34" s="261"/>
      <c r="L34" s="261"/>
      <c r="M34" s="261"/>
      <c r="N34" s="261"/>
      <c r="O34" s="47">
        <f t="shared" si="0"/>
        <v>10</v>
      </c>
      <c r="P34" s="47">
        <f t="shared" si="1"/>
        <v>0</v>
      </c>
      <c r="Q34" s="54">
        <f t="shared" si="2"/>
        <v>0</v>
      </c>
    </row>
    <row r="35" spans="1:18" ht="21" customHeight="1">
      <c r="A35" s="259" t="s">
        <v>43</v>
      </c>
      <c r="B35" s="260">
        <v>35</v>
      </c>
      <c r="C35" s="268">
        <v>12</v>
      </c>
      <c r="D35" s="305">
        <v>91</v>
      </c>
      <c r="E35" s="261">
        <v>42</v>
      </c>
      <c r="F35" s="261">
        <v>16</v>
      </c>
      <c r="G35" s="261">
        <v>6</v>
      </c>
      <c r="H35" s="261">
        <v>4</v>
      </c>
      <c r="I35" s="261"/>
      <c r="J35" s="261"/>
      <c r="K35" s="261"/>
      <c r="L35" s="261"/>
      <c r="M35" s="261"/>
      <c r="N35" s="261"/>
      <c r="O35" s="47">
        <f t="shared" si="0"/>
        <v>210</v>
      </c>
      <c r="P35" s="47">
        <f t="shared" si="1"/>
        <v>171</v>
      </c>
      <c r="Q35" s="54">
        <f t="shared" si="2"/>
        <v>0.81428571428571428</v>
      </c>
    </row>
    <row r="36" spans="1:18" ht="21" customHeight="1">
      <c r="A36" s="259" t="s">
        <v>44</v>
      </c>
      <c r="B36" s="260">
        <v>50</v>
      </c>
      <c r="C36" s="268">
        <v>82</v>
      </c>
      <c r="D36" s="305">
        <v>108</v>
      </c>
      <c r="E36" s="261">
        <v>145</v>
      </c>
      <c r="F36" s="261">
        <v>158</v>
      </c>
      <c r="G36" s="261">
        <v>94</v>
      </c>
      <c r="H36" s="261">
        <v>114</v>
      </c>
      <c r="I36" s="261"/>
      <c r="J36" s="261"/>
      <c r="K36" s="261"/>
      <c r="L36" s="261"/>
      <c r="M36" s="261"/>
      <c r="N36" s="261"/>
      <c r="O36" s="47">
        <f t="shared" si="0"/>
        <v>300</v>
      </c>
      <c r="P36" s="47">
        <f t="shared" si="1"/>
        <v>701</v>
      </c>
      <c r="Q36" s="54">
        <f t="shared" si="2"/>
        <v>2.3366666666666664</v>
      </c>
    </row>
    <row r="37" spans="1:18" ht="21" customHeight="1">
      <c r="A37" s="259" t="s">
        <v>79</v>
      </c>
      <c r="B37" s="260">
        <v>320</v>
      </c>
      <c r="C37" s="268">
        <v>356</v>
      </c>
      <c r="D37" s="305">
        <v>309</v>
      </c>
      <c r="E37" s="261">
        <v>343</v>
      </c>
      <c r="F37" s="261">
        <v>310</v>
      </c>
      <c r="G37" s="261">
        <v>295</v>
      </c>
      <c r="H37" s="261">
        <v>190</v>
      </c>
      <c r="I37" s="261"/>
      <c r="J37" s="261"/>
      <c r="K37" s="261"/>
      <c r="L37" s="261"/>
      <c r="M37" s="261"/>
      <c r="N37" s="261"/>
      <c r="O37" s="47">
        <f t="shared" si="0"/>
        <v>1920</v>
      </c>
      <c r="P37" s="47">
        <f t="shared" si="1"/>
        <v>1803</v>
      </c>
      <c r="Q37" s="54">
        <f t="shared" si="2"/>
        <v>0.93906250000000002</v>
      </c>
    </row>
    <row r="38" spans="1:18" ht="21" customHeight="1">
      <c r="A38" s="259" t="s">
        <v>80</v>
      </c>
      <c r="B38" s="263">
        <f>28*200</f>
        <v>5600</v>
      </c>
      <c r="C38" s="268">
        <v>7383</v>
      </c>
      <c r="D38" s="305">
        <v>7320</v>
      </c>
      <c r="E38" s="261">
        <v>7296</v>
      </c>
      <c r="F38" s="261">
        <v>7673</v>
      </c>
      <c r="G38" s="261">
        <v>3725</v>
      </c>
      <c r="H38" s="261">
        <v>0</v>
      </c>
      <c r="I38" s="261"/>
      <c r="J38" s="261"/>
      <c r="K38" s="261"/>
      <c r="L38" s="261"/>
      <c r="M38" s="261"/>
      <c r="N38" s="261"/>
      <c r="O38" s="47">
        <f t="shared" si="0"/>
        <v>33600</v>
      </c>
      <c r="P38" s="47">
        <f t="shared" si="1"/>
        <v>33397</v>
      </c>
      <c r="Q38" s="54">
        <f t="shared" si="2"/>
        <v>0.99395833333333339</v>
      </c>
    </row>
    <row r="39" spans="1:18" s="1" customFormat="1" ht="20.25" customHeight="1">
      <c r="A39" s="55" t="s">
        <v>47</v>
      </c>
      <c r="B39" s="56">
        <f t="shared" ref="B39:P39" si="3">SUM(B9:B38)</f>
        <v>9975</v>
      </c>
      <c r="C39" s="56">
        <f t="shared" si="3"/>
        <v>11921</v>
      </c>
      <c r="D39" s="56">
        <f t="shared" si="3"/>
        <v>11616</v>
      </c>
      <c r="E39" s="56">
        <f t="shared" si="3"/>
        <v>12809</v>
      </c>
      <c r="F39" s="56">
        <f t="shared" si="3"/>
        <v>11947</v>
      </c>
      <c r="G39" s="56">
        <f t="shared" si="3"/>
        <v>8883</v>
      </c>
      <c r="H39" s="56">
        <f t="shared" si="3"/>
        <v>4276</v>
      </c>
      <c r="I39" s="56">
        <f t="shared" si="3"/>
        <v>0</v>
      </c>
      <c r="J39" s="56">
        <f t="shared" si="3"/>
        <v>0</v>
      </c>
      <c r="K39" s="56">
        <f t="shared" si="3"/>
        <v>0</v>
      </c>
      <c r="L39" s="56">
        <f t="shared" si="3"/>
        <v>0</v>
      </c>
      <c r="M39" s="56">
        <f t="shared" si="3"/>
        <v>0</v>
      </c>
      <c r="N39" s="56">
        <f t="shared" si="3"/>
        <v>0</v>
      </c>
      <c r="O39" s="56">
        <f t="shared" si="3"/>
        <v>59141</v>
      </c>
      <c r="P39" s="56">
        <f t="shared" si="3"/>
        <v>61452</v>
      </c>
      <c r="Q39" s="57">
        <f t="shared" ref="Q39" si="4">IF(O39=0,"-",P39/O39)</f>
        <v>1.0390761062545442</v>
      </c>
      <c r="R39" s="17"/>
    </row>
    <row r="40" spans="1:18">
      <c r="A40" s="26"/>
      <c r="C40"/>
      <c r="D40"/>
      <c r="E40"/>
      <c r="F40"/>
      <c r="G40"/>
      <c r="H40"/>
      <c r="O40" s="27"/>
      <c r="P40" s="23"/>
      <c r="Q40" s="23"/>
    </row>
    <row r="41" spans="1:18">
      <c r="C41"/>
      <c r="D41"/>
      <c r="E41"/>
      <c r="F41"/>
      <c r="G41"/>
      <c r="H41"/>
      <c r="O41" s="27"/>
      <c r="P41" s="23"/>
      <c r="Q41" s="23"/>
    </row>
    <row r="42" spans="1:18">
      <c r="A42" s="29" t="s">
        <v>48</v>
      </c>
      <c r="C42"/>
      <c r="D42"/>
      <c r="E42"/>
      <c r="F42"/>
      <c r="G42"/>
      <c r="H42"/>
      <c r="O42" s="27"/>
      <c r="Q42" s="23"/>
    </row>
    <row r="43" spans="1:18">
      <c r="C43"/>
      <c r="D43"/>
      <c r="E43"/>
      <c r="F43"/>
      <c r="G43"/>
      <c r="H43"/>
      <c r="O43" s="27"/>
      <c r="P43" s="23"/>
      <c r="Q43" s="23"/>
    </row>
    <row r="44" spans="1:18">
      <c r="C44"/>
      <c r="D44"/>
      <c r="E44"/>
      <c r="F44"/>
      <c r="G44"/>
      <c r="H44"/>
      <c r="O44" s="27"/>
      <c r="P44" s="23"/>
      <c r="Q44" s="23"/>
    </row>
    <row r="45" spans="1:18">
      <c r="C45"/>
      <c r="D45"/>
      <c r="E45"/>
      <c r="F45"/>
      <c r="G45"/>
      <c r="H45"/>
      <c r="O45" s="27"/>
      <c r="P45" s="23"/>
      <c r="Q45" s="23"/>
    </row>
    <row r="46" spans="1:18">
      <c r="C46"/>
      <c r="D46"/>
      <c r="E46"/>
      <c r="F46"/>
      <c r="G46"/>
      <c r="H46"/>
      <c r="O46" s="27"/>
      <c r="P46" s="23"/>
      <c r="Q46" s="23"/>
    </row>
    <row r="47" spans="1:18">
      <c r="C47"/>
      <c r="D47"/>
      <c r="E47"/>
      <c r="F47"/>
      <c r="G47"/>
      <c r="H47"/>
      <c r="O47" s="27"/>
      <c r="P47" s="23"/>
      <c r="Q47" s="23"/>
    </row>
    <row r="48" spans="1:18">
      <c r="C48"/>
      <c r="D48"/>
      <c r="E48"/>
      <c r="F48"/>
      <c r="G48"/>
      <c r="H48"/>
      <c r="O48" s="27"/>
      <c r="P48" s="23"/>
      <c r="Q48" s="23"/>
    </row>
    <row r="49" spans="3:19">
      <c r="C49"/>
      <c r="D49"/>
      <c r="E49"/>
      <c r="F49"/>
      <c r="G49"/>
      <c r="H49"/>
      <c r="O49" s="27"/>
      <c r="P49" s="23"/>
      <c r="Q49" s="23"/>
    </row>
    <row r="50" spans="3:19">
      <c r="C50"/>
      <c r="D50"/>
      <c r="E50"/>
      <c r="F50"/>
      <c r="G50"/>
      <c r="H50"/>
      <c r="O50" s="27"/>
      <c r="P50" s="23"/>
    </row>
    <row r="51" spans="3:19">
      <c r="C51"/>
      <c r="D51"/>
      <c r="E51"/>
      <c r="F51"/>
      <c r="G51"/>
      <c r="H51"/>
      <c r="O51" s="27"/>
      <c r="P51" s="23"/>
      <c r="Q51" s="23"/>
    </row>
    <row r="52" spans="3:19">
      <c r="C52"/>
      <c r="D52"/>
      <c r="E52"/>
      <c r="F52"/>
      <c r="G52"/>
      <c r="H52"/>
      <c r="O52" s="27"/>
      <c r="P52" s="23"/>
      <c r="Q52" s="23"/>
    </row>
    <row r="53" spans="3:19">
      <c r="C53"/>
      <c r="D53"/>
      <c r="E53"/>
      <c r="F53"/>
      <c r="G53"/>
      <c r="H53"/>
      <c r="O53" s="27"/>
      <c r="P53" s="23"/>
      <c r="Q53" s="23"/>
    </row>
    <row r="54" spans="3:19">
      <c r="C54"/>
      <c r="D54"/>
      <c r="E54"/>
      <c r="F54"/>
      <c r="G54"/>
      <c r="H54"/>
      <c r="O54" s="27"/>
      <c r="P54" s="23"/>
      <c r="Q54" s="23"/>
    </row>
    <row r="55" spans="3:19">
      <c r="C55"/>
      <c r="D55"/>
      <c r="E55"/>
      <c r="F55"/>
      <c r="G55"/>
      <c r="H55"/>
      <c r="O55" s="27"/>
      <c r="P55" s="23"/>
      <c r="Q55" s="23"/>
      <c r="S55" s="23"/>
    </row>
    <row r="56" spans="3:19">
      <c r="C56"/>
      <c r="D56"/>
      <c r="E56"/>
      <c r="F56"/>
      <c r="G56"/>
      <c r="H56"/>
      <c r="O56" s="27"/>
      <c r="P56" s="23"/>
      <c r="Q56" s="23"/>
    </row>
    <row r="57" spans="3:19">
      <c r="C57"/>
      <c r="D57"/>
      <c r="E57"/>
      <c r="F57"/>
      <c r="G57"/>
      <c r="H57"/>
      <c r="O57" s="27"/>
      <c r="P57" s="23"/>
      <c r="Q57" s="23"/>
    </row>
    <row r="58" spans="3:19">
      <c r="C58"/>
      <c r="D58"/>
      <c r="E58"/>
      <c r="F58"/>
      <c r="G58"/>
      <c r="H58"/>
    </row>
    <row r="59" spans="3:19">
      <c r="C59"/>
      <c r="D59"/>
      <c r="E59"/>
      <c r="F59"/>
      <c r="G59"/>
      <c r="H59"/>
    </row>
    <row r="60" spans="3:19">
      <c r="C60"/>
      <c r="D60"/>
      <c r="E60"/>
      <c r="F60"/>
      <c r="G60"/>
      <c r="H60"/>
    </row>
    <row r="61" spans="3:19">
      <c r="C61"/>
      <c r="D61"/>
      <c r="E61"/>
      <c r="F61"/>
      <c r="G61"/>
      <c r="H61"/>
    </row>
    <row r="62" spans="3:19">
      <c r="C62"/>
      <c r="D62"/>
      <c r="E62"/>
      <c r="F62"/>
      <c r="G62"/>
      <c r="H62"/>
    </row>
    <row r="63" spans="3:19">
      <c r="C63"/>
      <c r="D63"/>
      <c r="E63"/>
      <c r="F63"/>
      <c r="G63"/>
      <c r="H63"/>
    </row>
    <row r="64" spans="3:19">
      <c r="C64"/>
      <c r="D64"/>
      <c r="E64"/>
      <c r="F64"/>
      <c r="G64"/>
      <c r="H64"/>
    </row>
    <row r="65" spans="3:8">
      <c r="C65"/>
      <c r="D65"/>
      <c r="E65"/>
      <c r="F65"/>
      <c r="G65"/>
      <c r="H65"/>
    </row>
    <row r="66" spans="3:8">
      <c r="C66"/>
      <c r="D66"/>
      <c r="E66"/>
      <c r="F66"/>
      <c r="G66"/>
      <c r="H66"/>
    </row>
    <row r="67" spans="3:8">
      <c r="C67"/>
      <c r="D67"/>
      <c r="E67"/>
      <c r="F67"/>
      <c r="G67"/>
      <c r="H67"/>
    </row>
    <row r="68" spans="3:8">
      <c r="C68"/>
      <c r="D68"/>
      <c r="E68"/>
      <c r="F68"/>
      <c r="G68"/>
      <c r="H68"/>
    </row>
    <row r="69" spans="3:8">
      <c r="C69"/>
      <c r="D69"/>
      <c r="E69"/>
      <c r="F69"/>
      <c r="G69"/>
      <c r="H69"/>
    </row>
    <row r="70" spans="3:8">
      <c r="C70"/>
      <c r="D70"/>
      <c r="E70"/>
      <c r="F70"/>
      <c r="G70"/>
      <c r="H70"/>
    </row>
    <row r="71" spans="3:8">
      <c r="C71"/>
      <c r="D71"/>
      <c r="E71"/>
      <c r="F71"/>
      <c r="G71"/>
      <c r="H71"/>
    </row>
    <row r="72" spans="3:8">
      <c r="C72"/>
      <c r="D72"/>
      <c r="E72"/>
      <c r="F72"/>
      <c r="G72"/>
      <c r="H72"/>
    </row>
    <row r="73" spans="3:8">
      <c r="C73"/>
      <c r="D73"/>
      <c r="E73"/>
      <c r="F73"/>
      <c r="G73"/>
      <c r="H73"/>
    </row>
    <row r="74" spans="3:8">
      <c r="C74"/>
      <c r="D74"/>
      <c r="E74"/>
      <c r="F74"/>
      <c r="G74"/>
      <c r="H74"/>
    </row>
    <row r="75" spans="3:8">
      <c r="C75"/>
      <c r="D75"/>
      <c r="E75"/>
      <c r="F75"/>
      <c r="G75"/>
      <c r="H75"/>
    </row>
    <row r="76" spans="3:8">
      <c r="C76"/>
      <c r="D76"/>
      <c r="E76"/>
      <c r="F76"/>
      <c r="G76"/>
      <c r="H76"/>
    </row>
    <row r="77" spans="3:8">
      <c r="C77"/>
      <c r="D77"/>
      <c r="E77"/>
      <c r="F77"/>
      <c r="G77"/>
      <c r="H77"/>
    </row>
    <row r="78" spans="3:8">
      <c r="C78"/>
      <c r="D78"/>
      <c r="E78"/>
      <c r="F78"/>
      <c r="G78"/>
      <c r="H78"/>
    </row>
    <row r="79" spans="3:8">
      <c r="C79"/>
      <c r="D79"/>
      <c r="E79"/>
      <c r="F79"/>
      <c r="G79"/>
      <c r="H79"/>
    </row>
    <row r="80" spans="3:8">
      <c r="C80"/>
      <c r="D80"/>
      <c r="E80"/>
      <c r="F80"/>
      <c r="G80"/>
      <c r="H80"/>
    </row>
    <row r="81" spans="3:8">
      <c r="C81"/>
      <c r="D81"/>
      <c r="E81"/>
      <c r="F81"/>
      <c r="G81"/>
      <c r="H81"/>
    </row>
    <row r="82" spans="3:8">
      <c r="C82"/>
      <c r="D82"/>
      <c r="E82"/>
      <c r="F82"/>
      <c r="G82"/>
      <c r="H82"/>
    </row>
    <row r="83" spans="3:8">
      <c r="C83"/>
      <c r="D83"/>
      <c r="E83"/>
      <c r="F83"/>
      <c r="G83"/>
      <c r="H83"/>
    </row>
    <row r="84" spans="3:8">
      <c r="C84"/>
      <c r="D84"/>
      <c r="E84"/>
      <c r="F84"/>
      <c r="G84"/>
      <c r="H84"/>
    </row>
    <row r="85" spans="3:8">
      <c r="C85"/>
      <c r="D85"/>
      <c r="E85"/>
      <c r="F85"/>
      <c r="G85"/>
      <c r="H85"/>
    </row>
    <row r="86" spans="3:8">
      <c r="C86"/>
      <c r="D86"/>
      <c r="E86"/>
      <c r="F86"/>
      <c r="G86"/>
      <c r="H86"/>
    </row>
    <row r="87" spans="3:8">
      <c r="C87"/>
      <c r="D87"/>
      <c r="E87"/>
      <c r="F87"/>
      <c r="G87"/>
      <c r="H87"/>
    </row>
    <row r="88" spans="3:8">
      <c r="C88"/>
      <c r="D88"/>
      <c r="E88"/>
      <c r="F88"/>
      <c r="G88"/>
      <c r="H88"/>
    </row>
    <row r="89" spans="3:8">
      <c r="C89"/>
      <c r="D89"/>
      <c r="E89"/>
      <c r="F89"/>
      <c r="G89"/>
      <c r="H89"/>
    </row>
    <row r="90" spans="3:8">
      <c r="C90"/>
      <c r="D90"/>
      <c r="E90"/>
      <c r="F90"/>
      <c r="G90"/>
      <c r="H90"/>
    </row>
    <row r="91" spans="3:8">
      <c r="C91"/>
      <c r="D91"/>
      <c r="E91"/>
      <c r="F91"/>
      <c r="G91"/>
      <c r="H91"/>
    </row>
    <row r="92" spans="3:8">
      <c r="C92"/>
      <c r="D92"/>
      <c r="E92"/>
      <c r="F92"/>
      <c r="G92"/>
      <c r="H92"/>
    </row>
    <row r="93" spans="3:8">
      <c r="C93"/>
      <c r="D93"/>
      <c r="E93"/>
      <c r="F93"/>
      <c r="G93"/>
      <c r="H93"/>
    </row>
    <row r="94" spans="3:8">
      <c r="C94"/>
      <c r="D94"/>
      <c r="E94"/>
      <c r="F94"/>
      <c r="G94"/>
      <c r="H94"/>
    </row>
    <row r="95" spans="3:8">
      <c r="C95"/>
      <c r="D95"/>
      <c r="E95"/>
      <c r="F95"/>
      <c r="G95"/>
      <c r="H95"/>
    </row>
    <row r="96" spans="3:8">
      <c r="C96"/>
      <c r="D96"/>
      <c r="E96"/>
      <c r="F96"/>
      <c r="G96"/>
      <c r="H96"/>
    </row>
    <row r="97" spans="3:8">
      <c r="C97"/>
      <c r="D97"/>
      <c r="E97"/>
      <c r="F97"/>
      <c r="G97"/>
      <c r="H97"/>
    </row>
    <row r="98" spans="3:8">
      <c r="C98"/>
      <c r="D98"/>
      <c r="E98"/>
      <c r="F98"/>
      <c r="G98"/>
      <c r="H98"/>
    </row>
    <row r="99" spans="3:8">
      <c r="C99"/>
      <c r="D99"/>
      <c r="E99"/>
      <c r="F99"/>
      <c r="G99"/>
      <c r="H99"/>
    </row>
    <row r="100" spans="3:8">
      <c r="C100"/>
      <c r="D100"/>
      <c r="E100"/>
      <c r="F100"/>
      <c r="G100"/>
      <c r="H100"/>
    </row>
    <row r="101" spans="3:8">
      <c r="C101"/>
      <c r="D101"/>
      <c r="E101"/>
      <c r="F101"/>
      <c r="G101"/>
      <c r="H101"/>
    </row>
    <row r="102" spans="3:8">
      <c r="C102"/>
      <c r="D102"/>
      <c r="E102"/>
      <c r="F102"/>
      <c r="G102"/>
      <c r="H102"/>
    </row>
    <row r="103" spans="3:8">
      <c r="C103"/>
      <c r="D103"/>
      <c r="E103"/>
      <c r="F103"/>
      <c r="G103"/>
      <c r="H103"/>
    </row>
    <row r="104" spans="3:8">
      <c r="C104"/>
      <c r="D104"/>
      <c r="E104"/>
      <c r="F104"/>
      <c r="G104"/>
      <c r="H104"/>
    </row>
    <row r="105" spans="3:8">
      <c r="C105"/>
      <c r="D105"/>
      <c r="E105"/>
      <c r="F105"/>
      <c r="G105"/>
      <c r="H105"/>
    </row>
    <row r="106" spans="3:8">
      <c r="C106"/>
      <c r="D106"/>
      <c r="E106"/>
      <c r="F106"/>
      <c r="G106"/>
      <c r="H106"/>
    </row>
    <row r="107" spans="3:8">
      <c r="C107"/>
      <c r="D107"/>
      <c r="E107"/>
      <c r="F107"/>
      <c r="G107"/>
      <c r="H107"/>
    </row>
    <row r="108" spans="3:8">
      <c r="C108"/>
      <c r="D108"/>
      <c r="E108"/>
      <c r="F108"/>
      <c r="G108"/>
      <c r="H108"/>
    </row>
    <row r="109" spans="3:8">
      <c r="C109"/>
      <c r="D109"/>
      <c r="E109"/>
      <c r="F109"/>
      <c r="G109"/>
      <c r="H109"/>
    </row>
    <row r="110" spans="3:8">
      <c r="C110"/>
      <c r="D110"/>
      <c r="E110"/>
      <c r="F110"/>
      <c r="G110"/>
      <c r="H110"/>
    </row>
    <row r="111" spans="3:8">
      <c r="C111"/>
      <c r="D111"/>
      <c r="E111"/>
      <c r="F111"/>
      <c r="G111"/>
      <c r="H111"/>
    </row>
    <row r="112" spans="3:8">
      <c r="C112"/>
      <c r="D112"/>
      <c r="E112"/>
      <c r="F112"/>
      <c r="G112"/>
      <c r="H112"/>
    </row>
    <row r="113" spans="3:8">
      <c r="C113"/>
      <c r="D113"/>
      <c r="E113"/>
      <c r="F113"/>
      <c r="G113"/>
      <c r="H113"/>
    </row>
    <row r="114" spans="3:8">
      <c r="C114"/>
      <c r="D114"/>
      <c r="E114"/>
      <c r="F114"/>
      <c r="G114"/>
      <c r="H114"/>
    </row>
    <row r="115" spans="3:8">
      <c r="C115"/>
      <c r="D115"/>
      <c r="E115"/>
      <c r="F115"/>
      <c r="G115"/>
      <c r="H115"/>
    </row>
    <row r="116" spans="3:8">
      <c r="C116"/>
      <c r="D116"/>
      <c r="E116"/>
      <c r="F116"/>
      <c r="G116"/>
      <c r="H116"/>
    </row>
    <row r="117" spans="3:8">
      <c r="C117"/>
      <c r="D117"/>
      <c r="E117"/>
      <c r="F117"/>
      <c r="G117"/>
      <c r="H117"/>
    </row>
    <row r="118" spans="3:8">
      <c r="C118"/>
      <c r="D118"/>
      <c r="E118"/>
      <c r="F118"/>
      <c r="G118"/>
      <c r="H118"/>
    </row>
    <row r="119" spans="3:8">
      <c r="C119"/>
      <c r="D119"/>
      <c r="E119"/>
      <c r="F119"/>
      <c r="G119"/>
      <c r="H119"/>
    </row>
    <row r="120" spans="3:8">
      <c r="C120"/>
      <c r="D120"/>
      <c r="E120"/>
      <c r="F120"/>
      <c r="G120"/>
      <c r="H120"/>
    </row>
    <row r="121" spans="3:8">
      <c r="C121"/>
      <c r="D121"/>
      <c r="E121"/>
      <c r="F121"/>
      <c r="G121"/>
      <c r="H121"/>
    </row>
    <row r="122" spans="3:8">
      <c r="C122"/>
      <c r="D122"/>
      <c r="E122"/>
      <c r="F122"/>
      <c r="G122"/>
      <c r="H122"/>
    </row>
    <row r="123" spans="3:8">
      <c r="C123"/>
      <c r="D123"/>
      <c r="E123"/>
      <c r="F123"/>
      <c r="G123"/>
      <c r="H123"/>
    </row>
    <row r="124" spans="3:8">
      <c r="C124"/>
      <c r="D124"/>
      <c r="E124"/>
      <c r="F124"/>
      <c r="G124"/>
      <c r="H124"/>
    </row>
    <row r="125" spans="3:8">
      <c r="C125"/>
      <c r="D125"/>
      <c r="E125"/>
      <c r="F125"/>
      <c r="G125"/>
      <c r="H125"/>
    </row>
    <row r="126" spans="3:8">
      <c r="C126"/>
      <c r="D126"/>
      <c r="E126"/>
      <c r="F126"/>
      <c r="G126"/>
      <c r="H126"/>
    </row>
    <row r="127" spans="3:8">
      <c r="C127"/>
      <c r="D127"/>
      <c r="E127"/>
      <c r="F127"/>
      <c r="G127"/>
      <c r="H127"/>
    </row>
    <row r="128" spans="3:8">
      <c r="C128"/>
      <c r="D128"/>
      <c r="E128"/>
      <c r="F128"/>
      <c r="G128"/>
      <c r="H128"/>
    </row>
    <row r="129" spans="3:8">
      <c r="C129"/>
      <c r="D129"/>
      <c r="E129"/>
      <c r="F129"/>
      <c r="G129"/>
      <c r="H129"/>
    </row>
    <row r="130" spans="3:8">
      <c r="C130"/>
      <c r="D130"/>
      <c r="E130"/>
      <c r="F130"/>
      <c r="G130"/>
      <c r="H130"/>
    </row>
    <row r="131" spans="3:8">
      <c r="C131"/>
      <c r="D131"/>
      <c r="E131"/>
      <c r="F131"/>
      <c r="G131"/>
      <c r="H131"/>
    </row>
    <row r="132" spans="3:8">
      <c r="C132"/>
      <c r="D132"/>
      <c r="E132"/>
      <c r="F132"/>
      <c r="G132"/>
      <c r="H132"/>
    </row>
    <row r="133" spans="3:8">
      <c r="C133"/>
      <c r="D133"/>
      <c r="E133"/>
      <c r="F133"/>
      <c r="G133"/>
      <c r="H133"/>
    </row>
    <row r="134" spans="3:8">
      <c r="C134"/>
      <c r="D134"/>
      <c r="E134"/>
      <c r="F134"/>
      <c r="G134"/>
      <c r="H134"/>
    </row>
    <row r="135" spans="3:8">
      <c r="C135"/>
      <c r="D135"/>
      <c r="E135"/>
      <c r="F135"/>
      <c r="G135"/>
      <c r="H135"/>
    </row>
    <row r="136" spans="3:8">
      <c r="C136"/>
      <c r="D136"/>
      <c r="E136"/>
      <c r="F136"/>
      <c r="G136"/>
      <c r="H136"/>
    </row>
    <row r="137" spans="3:8">
      <c r="C137"/>
      <c r="D137"/>
      <c r="E137"/>
      <c r="F137"/>
      <c r="G137"/>
      <c r="H137"/>
    </row>
    <row r="138" spans="3:8">
      <c r="C138"/>
      <c r="D138"/>
      <c r="E138"/>
      <c r="F138"/>
      <c r="G138"/>
      <c r="H138"/>
    </row>
    <row r="139" spans="3:8">
      <c r="C139"/>
      <c r="D139"/>
      <c r="E139"/>
      <c r="F139"/>
      <c r="G139"/>
      <c r="H139"/>
    </row>
    <row r="140" spans="3:8">
      <c r="C140"/>
      <c r="D140"/>
      <c r="E140"/>
      <c r="F140"/>
      <c r="G140"/>
      <c r="H140"/>
    </row>
    <row r="141" spans="3:8">
      <c r="C141"/>
      <c r="D141"/>
      <c r="E141"/>
      <c r="F141"/>
      <c r="G141"/>
      <c r="H141"/>
    </row>
    <row r="142" spans="3:8">
      <c r="C142"/>
      <c r="D142"/>
      <c r="E142"/>
      <c r="F142"/>
      <c r="G142"/>
      <c r="H142"/>
    </row>
    <row r="143" spans="3:8">
      <c r="C143"/>
      <c r="D143"/>
      <c r="E143"/>
      <c r="F143"/>
      <c r="G143"/>
      <c r="H143"/>
    </row>
    <row r="144" spans="3:8">
      <c r="C144"/>
      <c r="D144"/>
      <c r="E144"/>
      <c r="F144"/>
      <c r="G144"/>
      <c r="H144"/>
    </row>
    <row r="145" spans="3:8">
      <c r="C145"/>
      <c r="D145"/>
      <c r="E145"/>
      <c r="F145"/>
      <c r="G145"/>
      <c r="H145"/>
    </row>
    <row r="146" spans="3:8">
      <c r="C146"/>
      <c r="D146"/>
      <c r="E146"/>
      <c r="F146"/>
      <c r="G146"/>
      <c r="H146"/>
    </row>
    <row r="147" spans="3:8">
      <c r="C147"/>
      <c r="D147"/>
      <c r="E147"/>
      <c r="F147"/>
      <c r="G147"/>
      <c r="H147"/>
    </row>
    <row r="148" spans="3:8">
      <c r="C148"/>
      <c r="D148"/>
      <c r="E148"/>
      <c r="F148"/>
      <c r="G148"/>
      <c r="H148"/>
    </row>
    <row r="149" spans="3:8">
      <c r="C149"/>
      <c r="D149"/>
      <c r="E149"/>
      <c r="F149"/>
      <c r="G149"/>
      <c r="H149"/>
    </row>
    <row r="150" spans="3:8">
      <c r="C150"/>
      <c r="D150"/>
      <c r="E150"/>
      <c r="F150"/>
      <c r="G150"/>
      <c r="H150"/>
    </row>
    <row r="151" spans="3:8">
      <c r="C151"/>
      <c r="D151"/>
      <c r="E151"/>
      <c r="F151"/>
      <c r="G151"/>
      <c r="H151"/>
    </row>
    <row r="152" spans="3:8">
      <c r="C152"/>
      <c r="D152"/>
      <c r="E152"/>
      <c r="F152"/>
      <c r="G152"/>
      <c r="H152"/>
    </row>
    <row r="153" spans="3:8">
      <c r="C153"/>
      <c r="D153"/>
      <c r="E153"/>
      <c r="F153"/>
      <c r="G153"/>
      <c r="H153"/>
    </row>
    <row r="154" spans="3:8">
      <c r="C154"/>
      <c r="D154"/>
      <c r="E154"/>
      <c r="F154"/>
      <c r="G154"/>
      <c r="H154"/>
    </row>
    <row r="155" spans="3:8">
      <c r="C155"/>
      <c r="D155"/>
      <c r="E155"/>
      <c r="F155"/>
      <c r="G155"/>
      <c r="H155"/>
    </row>
    <row r="156" spans="3:8">
      <c r="C156"/>
      <c r="D156"/>
      <c r="E156"/>
      <c r="F156"/>
      <c r="G156"/>
      <c r="H156"/>
    </row>
    <row r="157" spans="3:8">
      <c r="C157"/>
      <c r="D157"/>
      <c r="E157"/>
      <c r="F157"/>
      <c r="G157"/>
      <c r="H157"/>
    </row>
    <row r="158" spans="3:8">
      <c r="C158"/>
      <c r="D158"/>
      <c r="E158"/>
      <c r="F158"/>
      <c r="G158"/>
      <c r="H158"/>
    </row>
    <row r="159" spans="3:8">
      <c r="C159"/>
      <c r="D159"/>
      <c r="E159"/>
      <c r="F159"/>
      <c r="G159"/>
      <c r="H159"/>
    </row>
    <row r="160" spans="3:8">
      <c r="C160"/>
      <c r="D160"/>
      <c r="E160"/>
      <c r="F160"/>
      <c r="G160"/>
      <c r="H160"/>
    </row>
    <row r="161" spans="3:8">
      <c r="C161"/>
      <c r="D161"/>
      <c r="E161"/>
      <c r="F161"/>
      <c r="G161"/>
      <c r="H161"/>
    </row>
    <row r="162" spans="3:8">
      <c r="C162"/>
      <c r="D162"/>
      <c r="E162"/>
      <c r="F162"/>
      <c r="G162"/>
      <c r="H162"/>
    </row>
    <row r="163" spans="3:8">
      <c r="C163"/>
      <c r="D163"/>
      <c r="E163"/>
      <c r="F163"/>
      <c r="G163"/>
      <c r="H163"/>
    </row>
    <row r="164" spans="3:8">
      <c r="C164"/>
      <c r="D164"/>
      <c r="E164"/>
      <c r="F164"/>
      <c r="G164"/>
      <c r="H164"/>
    </row>
    <row r="165" spans="3:8">
      <c r="C165"/>
      <c r="D165"/>
      <c r="E165"/>
      <c r="F165"/>
      <c r="G165"/>
      <c r="H165"/>
    </row>
    <row r="166" spans="3:8">
      <c r="C166"/>
      <c r="D166"/>
      <c r="E166"/>
      <c r="F166"/>
      <c r="G166"/>
      <c r="H166"/>
    </row>
    <row r="167" spans="3:8">
      <c r="C167"/>
      <c r="D167"/>
      <c r="E167"/>
      <c r="F167"/>
      <c r="G167"/>
      <c r="H167"/>
    </row>
    <row r="168" spans="3:8">
      <c r="C168"/>
      <c r="D168"/>
      <c r="E168"/>
      <c r="F168"/>
      <c r="G168"/>
      <c r="H168"/>
    </row>
    <row r="169" spans="3:8">
      <c r="C169"/>
      <c r="D169"/>
      <c r="E169"/>
      <c r="F169"/>
      <c r="G169"/>
      <c r="H169"/>
    </row>
    <row r="170" spans="3:8">
      <c r="C170"/>
      <c r="D170"/>
      <c r="E170"/>
      <c r="F170"/>
      <c r="G170"/>
      <c r="H170"/>
    </row>
    <row r="171" spans="3:8">
      <c r="C171"/>
      <c r="D171"/>
      <c r="E171"/>
      <c r="F171"/>
      <c r="G171"/>
      <c r="H171"/>
    </row>
    <row r="172" spans="3:8">
      <c r="C172"/>
      <c r="D172"/>
      <c r="E172"/>
      <c r="F172"/>
      <c r="G172"/>
      <c r="H172"/>
    </row>
    <row r="173" spans="3:8">
      <c r="C173"/>
      <c r="D173"/>
      <c r="E173"/>
      <c r="F173"/>
      <c r="G173"/>
      <c r="H173"/>
    </row>
    <row r="174" spans="3:8">
      <c r="C174"/>
      <c r="D174"/>
      <c r="E174"/>
      <c r="F174"/>
      <c r="G174"/>
      <c r="H174"/>
    </row>
    <row r="175" spans="3:8">
      <c r="C175"/>
      <c r="D175"/>
      <c r="E175"/>
      <c r="F175"/>
      <c r="G175"/>
      <c r="H175"/>
    </row>
    <row r="176" spans="3:8">
      <c r="C176"/>
      <c r="D176"/>
      <c r="E176"/>
      <c r="F176"/>
      <c r="G176"/>
      <c r="H176"/>
    </row>
    <row r="177" spans="3:8">
      <c r="C177"/>
      <c r="D177"/>
      <c r="E177"/>
      <c r="F177"/>
      <c r="G177"/>
      <c r="H177"/>
    </row>
    <row r="178" spans="3:8">
      <c r="C178"/>
      <c r="D178"/>
      <c r="E178"/>
      <c r="F178"/>
      <c r="G178"/>
      <c r="H178"/>
    </row>
    <row r="179" spans="3:8">
      <c r="C179"/>
      <c r="D179"/>
      <c r="E179"/>
      <c r="F179"/>
      <c r="G179"/>
      <c r="H179"/>
    </row>
    <row r="180" spans="3:8">
      <c r="C180"/>
      <c r="D180"/>
      <c r="E180"/>
      <c r="F180"/>
      <c r="G180"/>
      <c r="H180"/>
    </row>
    <row r="181" spans="3:8">
      <c r="C181"/>
      <c r="D181"/>
      <c r="E181"/>
      <c r="F181"/>
      <c r="G181"/>
      <c r="H181"/>
    </row>
    <row r="182" spans="3:8">
      <c r="C182"/>
      <c r="D182"/>
      <c r="E182"/>
      <c r="F182"/>
      <c r="G182"/>
      <c r="H182"/>
    </row>
    <row r="183" spans="3:8">
      <c r="C183"/>
      <c r="D183"/>
      <c r="E183"/>
      <c r="F183"/>
      <c r="G183"/>
      <c r="H183"/>
    </row>
    <row r="184" spans="3:8">
      <c r="C184"/>
      <c r="D184"/>
      <c r="E184"/>
      <c r="F184"/>
      <c r="G184"/>
      <c r="H184"/>
    </row>
    <row r="185" spans="3:8">
      <c r="C185"/>
      <c r="D185"/>
      <c r="E185"/>
      <c r="F185"/>
      <c r="G185"/>
      <c r="H185"/>
    </row>
    <row r="186" spans="3:8">
      <c r="C186"/>
      <c r="D186"/>
      <c r="E186"/>
      <c r="F186"/>
      <c r="G186"/>
      <c r="H186"/>
    </row>
    <row r="187" spans="3:8">
      <c r="C187"/>
      <c r="D187"/>
      <c r="E187"/>
      <c r="F187"/>
      <c r="G187"/>
      <c r="H187"/>
    </row>
    <row r="188" spans="3:8">
      <c r="C188"/>
      <c r="D188"/>
      <c r="E188"/>
      <c r="F188"/>
      <c r="G188"/>
      <c r="H188"/>
    </row>
    <row r="189" spans="3:8">
      <c r="C189"/>
      <c r="D189"/>
      <c r="E189"/>
      <c r="F189"/>
      <c r="G189"/>
      <c r="H189"/>
    </row>
    <row r="190" spans="3:8">
      <c r="C190"/>
      <c r="D190"/>
      <c r="E190"/>
      <c r="F190"/>
      <c r="G190"/>
      <c r="H190"/>
    </row>
    <row r="191" spans="3:8">
      <c r="C191"/>
      <c r="D191"/>
      <c r="E191"/>
      <c r="F191"/>
      <c r="G191"/>
      <c r="H191"/>
    </row>
    <row r="192" spans="3:8">
      <c r="C192"/>
      <c r="D192"/>
      <c r="E192"/>
      <c r="F192"/>
      <c r="G192"/>
      <c r="H192"/>
    </row>
    <row r="193" spans="3:8">
      <c r="C193"/>
      <c r="D193"/>
      <c r="E193"/>
      <c r="F193"/>
      <c r="G193"/>
      <c r="H193"/>
    </row>
    <row r="194" spans="3:8">
      <c r="C194"/>
      <c r="D194"/>
      <c r="E194"/>
      <c r="F194"/>
      <c r="G194"/>
      <c r="H194"/>
    </row>
    <row r="195" spans="3:8">
      <c r="C195"/>
      <c r="D195"/>
      <c r="E195"/>
      <c r="F195"/>
      <c r="G195"/>
      <c r="H195"/>
    </row>
    <row r="196" spans="3:8">
      <c r="C196"/>
      <c r="D196"/>
      <c r="E196"/>
      <c r="F196"/>
      <c r="G196"/>
      <c r="H196"/>
    </row>
    <row r="197" spans="3:8">
      <c r="C197"/>
      <c r="D197"/>
      <c r="E197"/>
      <c r="F197"/>
      <c r="G197"/>
      <c r="H197"/>
    </row>
    <row r="198" spans="3:8">
      <c r="C198"/>
      <c r="D198"/>
      <c r="E198"/>
      <c r="F198"/>
      <c r="G198"/>
      <c r="H198"/>
    </row>
    <row r="199" spans="3:8">
      <c r="C199"/>
      <c r="D199"/>
      <c r="E199"/>
      <c r="F199"/>
      <c r="G199"/>
      <c r="H199"/>
    </row>
    <row r="200" spans="3:8">
      <c r="C200"/>
      <c r="D200"/>
      <c r="E200"/>
      <c r="F200"/>
      <c r="G200"/>
      <c r="H200"/>
    </row>
    <row r="201" spans="3:8">
      <c r="C201"/>
      <c r="D201"/>
      <c r="E201"/>
      <c r="F201"/>
      <c r="G201"/>
      <c r="H201"/>
    </row>
    <row r="202" spans="3:8">
      <c r="C202"/>
      <c r="D202"/>
      <c r="E202"/>
      <c r="F202"/>
      <c r="G202"/>
      <c r="H202"/>
    </row>
    <row r="203" spans="3:8">
      <c r="C203"/>
      <c r="D203"/>
      <c r="E203"/>
      <c r="F203"/>
      <c r="G203"/>
      <c r="H203"/>
    </row>
    <row r="204" spans="3:8">
      <c r="C204"/>
      <c r="D204"/>
      <c r="E204"/>
      <c r="F204"/>
      <c r="G204"/>
      <c r="H204"/>
    </row>
    <row r="205" spans="3:8">
      <c r="C205"/>
      <c r="D205"/>
      <c r="E205"/>
      <c r="F205"/>
      <c r="G205"/>
      <c r="H205"/>
    </row>
    <row r="206" spans="3:8">
      <c r="C206"/>
      <c r="D206"/>
      <c r="E206"/>
      <c r="F206"/>
      <c r="G206"/>
      <c r="H206"/>
    </row>
    <row r="207" spans="3:8">
      <c r="C207"/>
      <c r="D207"/>
      <c r="E207"/>
      <c r="F207"/>
      <c r="G207"/>
      <c r="H207"/>
    </row>
    <row r="208" spans="3:8">
      <c r="C208"/>
      <c r="D208"/>
      <c r="E208"/>
      <c r="F208"/>
      <c r="G208"/>
      <c r="H208"/>
    </row>
    <row r="209" spans="3:8">
      <c r="C209"/>
      <c r="D209"/>
      <c r="E209"/>
      <c r="F209"/>
      <c r="G209"/>
      <c r="H209"/>
    </row>
    <row r="210" spans="3:8">
      <c r="C210"/>
      <c r="D210"/>
      <c r="E210"/>
      <c r="F210"/>
      <c r="G210"/>
      <c r="H210"/>
    </row>
    <row r="211" spans="3:8">
      <c r="C211"/>
      <c r="D211"/>
      <c r="E211"/>
      <c r="F211"/>
      <c r="G211"/>
      <c r="H211"/>
    </row>
    <row r="212" spans="3:8">
      <c r="C212"/>
      <c r="D212"/>
      <c r="E212"/>
      <c r="F212"/>
      <c r="G212"/>
      <c r="H212"/>
    </row>
    <row r="213" spans="3:8">
      <c r="C213"/>
      <c r="D213"/>
      <c r="E213"/>
      <c r="F213"/>
      <c r="G213"/>
      <c r="H213"/>
    </row>
    <row r="214" spans="3:8">
      <c r="C214"/>
      <c r="D214"/>
      <c r="E214"/>
      <c r="F214"/>
      <c r="G214"/>
      <c r="H214"/>
    </row>
    <row r="215" spans="3:8">
      <c r="C215"/>
      <c r="D215"/>
      <c r="E215"/>
      <c r="F215"/>
      <c r="G215"/>
      <c r="H215"/>
    </row>
    <row r="216" spans="3:8">
      <c r="C216"/>
      <c r="D216"/>
      <c r="E216"/>
      <c r="F216"/>
      <c r="G216"/>
      <c r="H216"/>
    </row>
    <row r="217" spans="3:8">
      <c r="C217"/>
      <c r="D217"/>
      <c r="E217"/>
      <c r="F217"/>
      <c r="G217"/>
      <c r="H217"/>
    </row>
    <row r="218" spans="3:8">
      <c r="C218"/>
      <c r="D218"/>
      <c r="E218"/>
      <c r="F218"/>
      <c r="G218"/>
      <c r="H218"/>
    </row>
    <row r="219" spans="3:8">
      <c r="C219"/>
      <c r="D219"/>
      <c r="E219"/>
      <c r="F219"/>
      <c r="G219"/>
      <c r="H219"/>
    </row>
    <row r="220" spans="3:8">
      <c r="C220"/>
      <c r="D220"/>
      <c r="E220"/>
      <c r="F220"/>
      <c r="G220"/>
      <c r="H220"/>
    </row>
    <row r="221" spans="3:8">
      <c r="C221"/>
      <c r="D221"/>
      <c r="E221"/>
      <c r="F221"/>
      <c r="G221"/>
      <c r="H221"/>
    </row>
    <row r="222" spans="3:8">
      <c r="C222"/>
      <c r="D222"/>
      <c r="E222"/>
      <c r="F222"/>
      <c r="G222"/>
      <c r="H222"/>
    </row>
    <row r="223" spans="3:8">
      <c r="C223"/>
      <c r="D223"/>
      <c r="E223"/>
      <c r="F223"/>
      <c r="G223"/>
      <c r="H223"/>
    </row>
    <row r="224" spans="3:8">
      <c r="C224"/>
      <c r="D224"/>
      <c r="E224"/>
      <c r="F224"/>
      <c r="G224"/>
      <c r="H224"/>
    </row>
    <row r="225" spans="3:8">
      <c r="C225"/>
      <c r="D225"/>
      <c r="E225"/>
      <c r="F225"/>
      <c r="G225"/>
      <c r="H225"/>
    </row>
    <row r="226" spans="3:8">
      <c r="C226"/>
      <c r="D226"/>
      <c r="E226"/>
      <c r="F226"/>
      <c r="G226"/>
      <c r="H226"/>
    </row>
    <row r="227" spans="3:8">
      <c r="C227"/>
      <c r="D227"/>
      <c r="E227"/>
      <c r="F227"/>
      <c r="G227"/>
      <c r="H227"/>
    </row>
    <row r="228" spans="3:8">
      <c r="C228"/>
      <c r="D228"/>
      <c r="E228"/>
      <c r="F228"/>
      <c r="G228"/>
      <c r="H228"/>
    </row>
    <row r="229" spans="3:8">
      <c r="C229"/>
      <c r="D229"/>
      <c r="E229"/>
      <c r="F229"/>
      <c r="G229"/>
      <c r="H229"/>
    </row>
    <row r="230" spans="3:8">
      <c r="C230"/>
      <c r="D230"/>
      <c r="E230"/>
      <c r="F230"/>
      <c r="G230"/>
      <c r="H230"/>
    </row>
    <row r="231" spans="3:8">
      <c r="C231"/>
      <c r="D231"/>
      <c r="E231"/>
      <c r="F231"/>
      <c r="G231"/>
      <c r="H231"/>
    </row>
    <row r="232" spans="3:8">
      <c r="C232"/>
      <c r="D232"/>
      <c r="E232"/>
      <c r="F232"/>
      <c r="G232"/>
      <c r="H232"/>
    </row>
    <row r="233" spans="3:8">
      <c r="C233"/>
      <c r="D233"/>
      <c r="E233"/>
      <c r="F233"/>
      <c r="G233"/>
      <c r="H233"/>
    </row>
    <row r="234" spans="3:8">
      <c r="C234"/>
      <c r="D234"/>
      <c r="E234"/>
      <c r="F234"/>
      <c r="G234"/>
      <c r="H234"/>
    </row>
    <row r="235" spans="3:8">
      <c r="C235"/>
      <c r="D235"/>
      <c r="E235"/>
      <c r="F235"/>
      <c r="G235"/>
      <c r="H235"/>
    </row>
    <row r="236" spans="3:8">
      <c r="C236"/>
      <c r="D236"/>
      <c r="E236"/>
      <c r="F236"/>
      <c r="G236"/>
      <c r="H236"/>
    </row>
    <row r="237" spans="3:8">
      <c r="C237"/>
      <c r="D237"/>
      <c r="E237"/>
      <c r="F237"/>
      <c r="G237"/>
      <c r="H237"/>
    </row>
    <row r="238" spans="3:8">
      <c r="C238"/>
      <c r="D238"/>
      <c r="E238"/>
      <c r="F238"/>
      <c r="G238"/>
      <c r="H238"/>
    </row>
    <row r="239" spans="3:8">
      <c r="C239"/>
      <c r="D239"/>
      <c r="E239"/>
      <c r="F239"/>
      <c r="G239"/>
      <c r="H239"/>
    </row>
    <row r="240" spans="3:8">
      <c r="C240"/>
      <c r="D240"/>
      <c r="E240"/>
      <c r="F240"/>
      <c r="G240"/>
      <c r="H240"/>
    </row>
    <row r="241" spans="3:8">
      <c r="C241"/>
      <c r="D241"/>
      <c r="E241"/>
      <c r="F241"/>
      <c r="G241"/>
      <c r="H241"/>
    </row>
    <row r="242" spans="3:8">
      <c r="C242"/>
      <c r="D242"/>
      <c r="E242"/>
      <c r="F242"/>
      <c r="G242"/>
      <c r="H242"/>
    </row>
    <row r="243" spans="3:8">
      <c r="C243"/>
      <c r="D243"/>
      <c r="E243"/>
      <c r="F243"/>
      <c r="G243"/>
      <c r="H243"/>
    </row>
    <row r="244" spans="3:8">
      <c r="C244"/>
      <c r="D244"/>
      <c r="E244"/>
      <c r="F244"/>
      <c r="G244"/>
      <c r="H244"/>
    </row>
    <row r="245" spans="3:8">
      <c r="C245"/>
      <c r="D245"/>
      <c r="E245"/>
      <c r="F245"/>
      <c r="G245"/>
      <c r="H245"/>
    </row>
    <row r="246" spans="3:8">
      <c r="C246"/>
      <c r="D246"/>
      <c r="E246"/>
      <c r="F246"/>
      <c r="G246"/>
      <c r="H246"/>
    </row>
    <row r="247" spans="3:8">
      <c r="C247"/>
      <c r="D247"/>
      <c r="E247"/>
      <c r="F247"/>
      <c r="G247"/>
      <c r="H247"/>
    </row>
    <row r="248" spans="3:8">
      <c r="C248"/>
      <c r="D248"/>
      <c r="E248"/>
      <c r="F248"/>
      <c r="G248"/>
      <c r="H248"/>
    </row>
    <row r="249" spans="3:8">
      <c r="C249"/>
      <c r="D249"/>
      <c r="E249"/>
      <c r="F249"/>
      <c r="G249"/>
      <c r="H249"/>
    </row>
    <row r="250" spans="3:8">
      <c r="C250"/>
      <c r="D250"/>
      <c r="E250"/>
      <c r="F250"/>
      <c r="G250"/>
      <c r="H250"/>
    </row>
    <row r="251" spans="3:8">
      <c r="C251"/>
      <c r="D251"/>
      <c r="E251"/>
      <c r="F251"/>
      <c r="G251"/>
      <c r="H251"/>
    </row>
    <row r="252" spans="3:8">
      <c r="C252"/>
      <c r="D252"/>
      <c r="E252"/>
      <c r="F252"/>
      <c r="G252"/>
      <c r="H252"/>
    </row>
    <row r="253" spans="3:8">
      <c r="C253"/>
      <c r="D253"/>
      <c r="E253"/>
      <c r="F253"/>
      <c r="G253"/>
      <c r="H253"/>
    </row>
    <row r="254" spans="3:8">
      <c r="C254"/>
      <c r="D254"/>
      <c r="E254"/>
      <c r="F254"/>
      <c r="G254"/>
      <c r="H254"/>
    </row>
    <row r="255" spans="3:8">
      <c r="C255"/>
      <c r="D255"/>
      <c r="E255"/>
      <c r="F255"/>
      <c r="G255"/>
      <c r="H255"/>
    </row>
    <row r="256" spans="3:8">
      <c r="C256"/>
      <c r="D256"/>
      <c r="E256"/>
      <c r="F256"/>
      <c r="G256"/>
      <c r="H256"/>
    </row>
    <row r="257" spans="3:8">
      <c r="C257"/>
      <c r="D257"/>
      <c r="E257"/>
      <c r="F257"/>
      <c r="G257"/>
      <c r="H257"/>
    </row>
    <row r="258" spans="3:8">
      <c r="C258"/>
      <c r="D258"/>
      <c r="E258"/>
      <c r="F258"/>
      <c r="G258"/>
      <c r="H258"/>
    </row>
    <row r="259" spans="3:8">
      <c r="C259"/>
      <c r="D259"/>
      <c r="E259"/>
      <c r="F259"/>
      <c r="G259"/>
      <c r="H259"/>
    </row>
    <row r="260" spans="3:8">
      <c r="C260"/>
      <c r="D260"/>
      <c r="E260"/>
      <c r="F260"/>
      <c r="G260"/>
      <c r="H260"/>
    </row>
    <row r="261" spans="3:8">
      <c r="C261"/>
      <c r="D261"/>
      <c r="E261"/>
      <c r="F261"/>
      <c r="G261"/>
      <c r="H261"/>
    </row>
    <row r="262" spans="3:8">
      <c r="C262"/>
      <c r="D262"/>
      <c r="E262"/>
      <c r="F262"/>
      <c r="G262"/>
      <c r="H262"/>
    </row>
    <row r="263" spans="3:8">
      <c r="C263"/>
      <c r="D263"/>
      <c r="E263"/>
      <c r="F263"/>
      <c r="G263"/>
      <c r="H263"/>
    </row>
    <row r="264" spans="3:8">
      <c r="C264"/>
      <c r="D264"/>
      <c r="E264"/>
      <c r="F264"/>
      <c r="G264"/>
      <c r="H264"/>
    </row>
    <row r="265" spans="3:8">
      <c r="C265"/>
      <c r="D265"/>
      <c r="E265"/>
      <c r="F265"/>
      <c r="G265"/>
      <c r="H265"/>
    </row>
    <row r="266" spans="3:8">
      <c r="C266"/>
      <c r="D266"/>
      <c r="E266"/>
      <c r="F266"/>
      <c r="G266"/>
      <c r="H266"/>
    </row>
    <row r="267" spans="3:8">
      <c r="C267"/>
      <c r="D267"/>
      <c r="E267"/>
      <c r="F267"/>
      <c r="G267"/>
      <c r="H267"/>
    </row>
    <row r="268" spans="3:8">
      <c r="C268"/>
      <c r="D268"/>
      <c r="E268"/>
      <c r="F268"/>
      <c r="G268"/>
      <c r="H268"/>
    </row>
    <row r="269" spans="3:8">
      <c r="C269"/>
      <c r="D269"/>
      <c r="E269"/>
      <c r="F269"/>
      <c r="G269"/>
      <c r="H269"/>
    </row>
    <row r="270" spans="3:8">
      <c r="C270"/>
      <c r="D270"/>
      <c r="E270"/>
      <c r="F270"/>
      <c r="G270"/>
      <c r="H270"/>
    </row>
  </sheetData>
  <sortState xmlns:xlrd2="http://schemas.microsoft.com/office/spreadsheetml/2017/richdata2" ref="A9:Q36">
    <sortCondition ref="A9:A36"/>
  </sortState>
  <mergeCells count="8">
    <mergeCell ref="O7:Q7"/>
    <mergeCell ref="A5:Q5"/>
    <mergeCell ref="A6:Q6"/>
    <mergeCell ref="C21:F23"/>
    <mergeCell ref="A2:H2"/>
    <mergeCell ref="A3:H3"/>
    <mergeCell ref="A7:A8"/>
    <mergeCell ref="B7:B8"/>
  </mergeCells>
  <pageMargins left="0.27559055118110237" right="0.23622047244094491" top="0.35433070866141736" bottom="0.59055118110236227" header="0.31496062992125984" footer="0.31496062992125984"/>
  <pageSetup paperSize="9" scale="60" orientation="landscape" r:id="rId1"/>
  <headerFooter>
    <oddFooter>&amp;RPag. 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  <pageSetUpPr fitToPage="1"/>
  </sheetPr>
  <dimension ref="A1:Q240"/>
  <sheetViews>
    <sheetView showGridLines="0" zoomScale="85" zoomScaleNormal="85" zoomScaleSheetLayoutView="90" zoomScalePageLayoutView="70" workbookViewId="0">
      <pane xSplit="1" topLeftCell="G30" activePane="topRight" state="frozen"/>
      <selection pane="topRight" activeCell="H39" sqref="H39"/>
      <selection activeCell="F35" sqref="F35"/>
    </sheetView>
  </sheetViews>
  <sheetFormatPr defaultColWidth="8.85546875" defaultRowHeight="15.75"/>
  <cols>
    <col min="1" max="1" width="55.7109375" style="22" customWidth="1"/>
    <col min="2" max="2" width="12" style="23" customWidth="1"/>
    <col min="3" max="3" width="10.7109375" style="23" customWidth="1"/>
    <col min="4" max="14" width="11.85546875" style="23" customWidth="1"/>
    <col min="15" max="15" width="10.28515625" style="19" bestFit="1" customWidth="1"/>
    <col min="16" max="16" width="10.85546875" style="23" customWidth="1"/>
    <col min="17" max="17" width="12.7109375" style="20" customWidth="1"/>
  </cols>
  <sheetData>
    <row r="1" spans="1:17" ht="51" customHeight="1"/>
    <row r="2" spans="1:17">
      <c r="A2" s="338"/>
      <c r="B2" s="338"/>
      <c r="C2" s="338"/>
      <c r="D2" s="338"/>
      <c r="E2" s="338"/>
      <c r="F2" s="338"/>
      <c r="G2" s="338"/>
      <c r="H2" s="338"/>
    </row>
    <row r="3" spans="1:17">
      <c r="A3" s="338"/>
      <c r="B3" s="338"/>
      <c r="C3" s="338"/>
      <c r="D3" s="338"/>
      <c r="E3" s="338"/>
      <c r="F3" s="338"/>
      <c r="G3" s="338"/>
      <c r="H3" s="338"/>
    </row>
    <row r="4" spans="1:17" ht="21" customHeight="1"/>
    <row r="5" spans="1:17" s="11" customFormat="1" ht="18.75" customHeight="1">
      <c r="A5" s="339" t="s">
        <v>0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</row>
    <row r="6" spans="1:17" s="11" customFormat="1" ht="20.25" customHeight="1">
      <c r="A6" s="339" t="s">
        <v>105</v>
      </c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</row>
    <row r="7" spans="1:17" s="24" customFormat="1" ht="22.5" customHeight="1">
      <c r="A7" s="411" t="s">
        <v>2</v>
      </c>
      <c r="B7" s="412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42" t="s">
        <v>16</v>
      </c>
      <c r="P7" s="343"/>
      <c r="Q7" s="344"/>
    </row>
    <row r="8" spans="1:17" s="24" customFormat="1" ht="18" customHeight="1">
      <c r="A8" s="340"/>
      <c r="B8" s="341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20.25" customHeight="1">
      <c r="A9" s="259" t="s">
        <v>20</v>
      </c>
      <c r="B9" s="260">
        <v>122</v>
      </c>
      <c r="C9" s="267">
        <v>151</v>
      </c>
      <c r="D9" s="304">
        <v>116</v>
      </c>
      <c r="E9" s="261">
        <v>134</v>
      </c>
      <c r="F9" s="261" t="s">
        <v>46</v>
      </c>
      <c r="G9" s="261">
        <v>122</v>
      </c>
      <c r="H9" s="261">
        <v>64</v>
      </c>
      <c r="I9" s="261"/>
      <c r="J9" s="261"/>
      <c r="K9" s="261"/>
      <c r="L9" s="261"/>
      <c r="M9" s="261"/>
      <c r="N9" s="261"/>
      <c r="O9" s="47">
        <f t="shared" ref="O9:O36" si="0">B9*(IF(C9="",0,1)+IF(D9="",0,1)+IF(E9="",0,1)+IF(F9="",0,1)+IF(G9="",0,1)+IF(H9="",0,1)+IF(I9="",0,1)+IF(J9="",0,1)+IF(K9="",0,1)+IF(L9="",0,1)+IF(M9="",0,1)+IF(N9="",0,1))</f>
        <v>732</v>
      </c>
      <c r="P9" s="47">
        <f t="shared" ref="P9:P36" si="1">SUM(C9:N9)</f>
        <v>587</v>
      </c>
      <c r="Q9" s="54">
        <f t="shared" ref="Q9:Q39" si="2">IF(O9=0,"-",P9/O9)</f>
        <v>0.80191256830601088</v>
      </c>
    </row>
    <row r="10" spans="1:17" ht="20.25" customHeight="1">
      <c r="A10" s="259" t="s">
        <v>21</v>
      </c>
      <c r="B10" s="260">
        <v>96</v>
      </c>
      <c r="C10" s="267">
        <v>98</v>
      </c>
      <c r="D10" s="304">
        <v>93</v>
      </c>
      <c r="E10" s="261">
        <v>113</v>
      </c>
      <c r="F10" s="261" t="s">
        <v>46</v>
      </c>
      <c r="G10" s="261">
        <v>25</v>
      </c>
      <c r="H10" s="261">
        <v>30</v>
      </c>
      <c r="I10" s="261"/>
      <c r="J10" s="261"/>
      <c r="K10" s="261"/>
      <c r="L10" s="261"/>
      <c r="M10" s="261"/>
      <c r="N10" s="261"/>
      <c r="O10" s="47">
        <f t="shared" si="0"/>
        <v>576</v>
      </c>
      <c r="P10" s="47">
        <f t="shared" si="1"/>
        <v>359</v>
      </c>
      <c r="Q10" s="54">
        <f t="shared" si="2"/>
        <v>0.62326388888888884</v>
      </c>
    </row>
    <row r="11" spans="1:17" ht="20.25" customHeight="1">
      <c r="A11" s="259" t="s">
        <v>57</v>
      </c>
      <c r="B11" s="260">
        <v>32</v>
      </c>
      <c r="C11" s="267">
        <v>32</v>
      </c>
      <c r="D11" s="304">
        <v>9</v>
      </c>
      <c r="E11" s="261">
        <v>5</v>
      </c>
      <c r="F11" s="261" t="s">
        <v>46</v>
      </c>
      <c r="G11" s="261">
        <v>75</v>
      </c>
      <c r="H11" s="261">
        <v>1</v>
      </c>
      <c r="I11" s="261"/>
      <c r="J11" s="261"/>
      <c r="K11" s="261"/>
      <c r="L11" s="261"/>
      <c r="M11" s="261"/>
      <c r="N11" s="261"/>
      <c r="O11" s="47">
        <f t="shared" si="0"/>
        <v>192</v>
      </c>
      <c r="P11" s="47">
        <f t="shared" si="1"/>
        <v>122</v>
      </c>
      <c r="Q11" s="54">
        <f t="shared" si="2"/>
        <v>0.63541666666666663</v>
      </c>
    </row>
    <row r="12" spans="1:17" ht="20.25" customHeight="1">
      <c r="A12" s="259" t="s">
        <v>22</v>
      </c>
      <c r="B12" s="260">
        <v>64</v>
      </c>
      <c r="C12" s="267">
        <v>50</v>
      </c>
      <c r="D12" s="304">
        <v>60</v>
      </c>
      <c r="E12" s="262">
        <v>58</v>
      </c>
      <c r="F12" s="262" t="s">
        <v>46</v>
      </c>
      <c r="G12" s="262">
        <v>58</v>
      </c>
      <c r="H12" s="261">
        <v>44</v>
      </c>
      <c r="I12" s="261"/>
      <c r="J12" s="261"/>
      <c r="K12" s="261"/>
      <c r="L12" s="261"/>
      <c r="M12" s="261"/>
      <c r="N12" s="261"/>
      <c r="O12" s="47">
        <f t="shared" si="0"/>
        <v>384</v>
      </c>
      <c r="P12" s="47">
        <f t="shared" si="1"/>
        <v>270</v>
      </c>
      <c r="Q12" s="54">
        <f t="shared" si="2"/>
        <v>0.703125</v>
      </c>
    </row>
    <row r="13" spans="1:17" ht="20.25" customHeight="1">
      <c r="A13" s="259" t="s">
        <v>25</v>
      </c>
      <c r="B13" s="260">
        <v>110</v>
      </c>
      <c r="C13" s="267">
        <v>126</v>
      </c>
      <c r="D13" s="304">
        <v>100</v>
      </c>
      <c r="E13" s="262">
        <v>142</v>
      </c>
      <c r="F13" s="262" t="s">
        <v>46</v>
      </c>
      <c r="G13" s="262">
        <v>99</v>
      </c>
      <c r="H13" s="261">
        <v>100</v>
      </c>
      <c r="I13" s="261"/>
      <c r="J13" s="261"/>
      <c r="K13" s="261"/>
      <c r="L13" s="261"/>
      <c r="M13" s="261"/>
      <c r="N13" s="261"/>
      <c r="O13" s="47">
        <f t="shared" si="0"/>
        <v>660</v>
      </c>
      <c r="P13" s="47">
        <f t="shared" si="1"/>
        <v>567</v>
      </c>
      <c r="Q13" s="54">
        <f t="shared" si="2"/>
        <v>0.85909090909090913</v>
      </c>
    </row>
    <row r="14" spans="1:17" ht="20.25" customHeight="1">
      <c r="A14" s="259" t="s">
        <v>23</v>
      </c>
      <c r="B14" s="260">
        <v>60</v>
      </c>
      <c r="C14" s="267">
        <v>55</v>
      </c>
      <c r="D14" s="304">
        <v>60</v>
      </c>
      <c r="E14" s="262">
        <v>64</v>
      </c>
      <c r="F14" s="262" t="s">
        <v>46</v>
      </c>
      <c r="G14" s="262">
        <v>63</v>
      </c>
      <c r="H14" s="261">
        <v>11</v>
      </c>
      <c r="I14" s="261"/>
      <c r="J14" s="261"/>
      <c r="K14" s="261"/>
      <c r="L14" s="261"/>
      <c r="M14" s="261"/>
      <c r="N14" s="261"/>
      <c r="O14" s="47">
        <f t="shared" si="0"/>
        <v>360</v>
      </c>
      <c r="P14" s="47">
        <f t="shared" si="1"/>
        <v>253</v>
      </c>
      <c r="Q14" s="54">
        <f t="shared" si="2"/>
        <v>0.70277777777777772</v>
      </c>
    </row>
    <row r="15" spans="1:17" ht="20.25" customHeight="1">
      <c r="A15" s="259" t="s">
        <v>24</v>
      </c>
      <c r="B15" s="260">
        <v>60</v>
      </c>
      <c r="C15" s="267">
        <v>42</v>
      </c>
      <c r="D15" s="304">
        <v>44</v>
      </c>
      <c r="E15" s="270">
        <v>60</v>
      </c>
      <c r="F15" s="270" t="s">
        <v>46</v>
      </c>
      <c r="G15" s="270">
        <v>51</v>
      </c>
      <c r="H15" s="265">
        <v>68</v>
      </c>
      <c r="I15" s="265"/>
      <c r="J15" s="265"/>
      <c r="K15" s="265"/>
      <c r="L15" s="265"/>
      <c r="M15" s="265"/>
      <c r="N15" s="261"/>
      <c r="O15" s="47">
        <f>B15*(IF(C15="",0,1)+IF(D15="",0,1)+IF(E15="",0,1)+IF(F15="",0,1)+IF(G15="",0,1)+IF(H15="",0,1)+IF(I15="",0,1)+IF(J15="",0,1)+IF(K15="",0,1)+IF(L15="",0,1)+IF(M15="",0,1)+IF(N15="",0,1))</f>
        <v>360</v>
      </c>
      <c r="P15" s="47">
        <f>SUM(C15:N15)</f>
        <v>265</v>
      </c>
      <c r="Q15" s="54">
        <f>IF(O15=0,"-",P15/O15)</f>
        <v>0.73611111111111116</v>
      </c>
    </row>
    <row r="16" spans="1:17" ht="20.25" customHeight="1">
      <c r="A16" s="259" t="s">
        <v>58</v>
      </c>
      <c r="B16" s="260">
        <v>32</v>
      </c>
      <c r="C16" s="267">
        <v>21</v>
      </c>
      <c r="D16" s="304">
        <v>30</v>
      </c>
      <c r="E16" s="265">
        <v>56</v>
      </c>
      <c r="F16" s="265" t="s">
        <v>46</v>
      </c>
      <c r="G16" s="265">
        <v>54</v>
      </c>
      <c r="H16" s="265">
        <v>44</v>
      </c>
      <c r="I16" s="265"/>
      <c r="J16" s="265"/>
      <c r="K16" s="265"/>
      <c r="L16" s="265"/>
      <c r="M16" s="265"/>
      <c r="N16" s="261"/>
      <c r="O16" s="47">
        <f t="shared" si="0"/>
        <v>192</v>
      </c>
      <c r="P16" s="47">
        <f t="shared" si="1"/>
        <v>205</v>
      </c>
      <c r="Q16" s="54">
        <f t="shared" si="2"/>
        <v>1.0677083333333333</v>
      </c>
    </row>
    <row r="17" spans="1:17" ht="20.25" customHeight="1">
      <c r="A17" s="259" t="s">
        <v>74</v>
      </c>
      <c r="B17" s="263">
        <v>1620</v>
      </c>
      <c r="C17" s="268">
        <v>1482</v>
      </c>
      <c r="D17" s="305">
        <v>1389</v>
      </c>
      <c r="E17" s="265">
        <v>1681</v>
      </c>
      <c r="F17" s="265">
        <v>1341</v>
      </c>
      <c r="G17" s="265">
        <v>1295</v>
      </c>
      <c r="H17" s="265">
        <v>1076</v>
      </c>
      <c r="I17" s="265"/>
      <c r="J17" s="265"/>
      <c r="K17" s="265"/>
      <c r="L17" s="265"/>
      <c r="M17" s="265"/>
      <c r="N17" s="261"/>
      <c r="O17" s="47">
        <f t="shared" si="0"/>
        <v>9720</v>
      </c>
      <c r="P17" s="47">
        <f t="shared" si="1"/>
        <v>8264</v>
      </c>
      <c r="Q17" s="54">
        <f t="shared" si="2"/>
        <v>0.85020576131687242</v>
      </c>
    </row>
    <row r="18" spans="1:17" ht="20.25" customHeight="1">
      <c r="A18" s="259" t="s">
        <v>75</v>
      </c>
      <c r="B18" s="263">
        <v>3744</v>
      </c>
      <c r="C18" s="283">
        <v>3097</v>
      </c>
      <c r="D18" s="308">
        <v>2744</v>
      </c>
      <c r="E18" s="265">
        <v>3715</v>
      </c>
      <c r="F18" s="265">
        <v>2972</v>
      </c>
      <c r="G18" s="265">
        <v>2936</v>
      </c>
      <c r="H18" s="265">
        <v>2908</v>
      </c>
      <c r="I18" s="265"/>
      <c r="J18" s="265"/>
      <c r="K18" s="265"/>
      <c r="L18" s="265"/>
      <c r="M18" s="265"/>
      <c r="N18" s="261"/>
      <c r="O18" s="47">
        <f t="shared" si="0"/>
        <v>22464</v>
      </c>
      <c r="P18" s="47">
        <f t="shared" si="1"/>
        <v>18372</v>
      </c>
      <c r="Q18" s="54">
        <f t="shared" si="2"/>
        <v>0.81784188034188032</v>
      </c>
    </row>
    <row r="19" spans="1:17" ht="20.25" customHeight="1">
      <c r="A19" s="259" t="s">
        <v>76</v>
      </c>
      <c r="B19" s="260">
        <v>144</v>
      </c>
      <c r="C19" s="268">
        <v>117</v>
      </c>
      <c r="D19" s="305">
        <v>105</v>
      </c>
      <c r="E19" s="265">
        <v>92</v>
      </c>
      <c r="F19" s="265">
        <v>83</v>
      </c>
      <c r="G19" s="265">
        <v>85</v>
      </c>
      <c r="H19" s="265">
        <v>20</v>
      </c>
      <c r="I19" s="265"/>
      <c r="J19" s="265"/>
      <c r="K19" s="265"/>
      <c r="L19" s="265"/>
      <c r="M19" s="265"/>
      <c r="N19" s="261"/>
      <c r="O19" s="47">
        <f t="shared" si="0"/>
        <v>864</v>
      </c>
      <c r="P19" s="47">
        <f t="shared" si="1"/>
        <v>502</v>
      </c>
      <c r="Q19" s="54">
        <f t="shared" si="2"/>
        <v>0.58101851851851849</v>
      </c>
    </row>
    <row r="20" spans="1:17" ht="20.25" customHeight="1">
      <c r="A20" s="259" t="s">
        <v>77</v>
      </c>
      <c r="B20" s="260">
        <v>144</v>
      </c>
      <c r="C20" s="269">
        <v>96</v>
      </c>
      <c r="D20" s="306">
        <v>84</v>
      </c>
      <c r="E20" s="265">
        <v>119</v>
      </c>
      <c r="F20" s="265">
        <v>98</v>
      </c>
      <c r="G20" s="265">
        <v>82</v>
      </c>
      <c r="H20" s="265">
        <v>69</v>
      </c>
      <c r="I20" s="265"/>
      <c r="J20" s="265"/>
      <c r="K20" s="265"/>
      <c r="L20" s="265"/>
      <c r="M20" s="265"/>
      <c r="N20" s="261"/>
      <c r="O20" s="47">
        <f t="shared" si="0"/>
        <v>864</v>
      </c>
      <c r="P20" s="47">
        <f t="shared" si="1"/>
        <v>548</v>
      </c>
      <c r="Q20" s="54">
        <f t="shared" si="2"/>
        <v>0.6342592592592593</v>
      </c>
    </row>
    <row r="21" spans="1:17" ht="20.25" customHeight="1">
      <c r="A21" s="259" t="s">
        <v>53</v>
      </c>
      <c r="B21" s="260">
        <v>132</v>
      </c>
      <c r="C21" s="268">
        <v>180</v>
      </c>
      <c r="D21" s="305">
        <v>154</v>
      </c>
      <c r="E21" s="265">
        <v>205</v>
      </c>
      <c r="F21" s="265">
        <v>205</v>
      </c>
      <c r="G21" s="265">
        <v>198</v>
      </c>
      <c r="H21" s="265">
        <v>56</v>
      </c>
      <c r="I21" s="265"/>
      <c r="J21" s="265"/>
      <c r="K21" s="265"/>
      <c r="L21" s="265"/>
      <c r="M21" s="265"/>
      <c r="N21" s="261"/>
      <c r="O21" s="47">
        <f t="shared" si="0"/>
        <v>792</v>
      </c>
      <c r="P21" s="47">
        <f t="shared" si="1"/>
        <v>998</v>
      </c>
      <c r="Q21" s="54">
        <f t="shared" si="2"/>
        <v>1.2601010101010102</v>
      </c>
    </row>
    <row r="22" spans="1:17" ht="20.25" customHeight="1">
      <c r="A22" s="259" t="s">
        <v>54</v>
      </c>
      <c r="B22" s="260">
        <v>30</v>
      </c>
      <c r="C22" s="262">
        <v>19</v>
      </c>
      <c r="D22" s="307">
        <v>40</v>
      </c>
      <c r="E22" s="261">
        <v>57</v>
      </c>
      <c r="F22" s="261">
        <v>57</v>
      </c>
      <c r="G22" s="261">
        <v>42</v>
      </c>
      <c r="H22" s="262">
        <v>8</v>
      </c>
      <c r="I22" s="261"/>
      <c r="J22" s="261"/>
      <c r="K22" s="261"/>
      <c r="L22" s="261"/>
      <c r="M22" s="261"/>
      <c r="N22" s="261"/>
      <c r="O22" s="47">
        <f t="shared" si="0"/>
        <v>180</v>
      </c>
      <c r="P22" s="47">
        <f t="shared" si="1"/>
        <v>223</v>
      </c>
      <c r="Q22" s="54">
        <f t="shared" si="2"/>
        <v>1.2388888888888889</v>
      </c>
    </row>
    <row r="23" spans="1:17" ht="20.25" customHeight="1">
      <c r="A23" s="259" t="s">
        <v>106</v>
      </c>
      <c r="B23" s="260">
        <v>2</v>
      </c>
      <c r="C23" s="262">
        <v>0</v>
      </c>
      <c r="D23" s="307">
        <v>0</v>
      </c>
      <c r="E23" s="261">
        <v>0</v>
      </c>
      <c r="F23" s="261">
        <v>0</v>
      </c>
      <c r="G23" s="261">
        <v>0</v>
      </c>
      <c r="H23" s="261">
        <v>0</v>
      </c>
      <c r="I23" s="261"/>
      <c r="J23" s="261"/>
      <c r="K23" s="261"/>
      <c r="L23" s="261"/>
      <c r="M23" s="261"/>
      <c r="N23" s="261"/>
      <c r="O23" s="47">
        <f t="shared" si="0"/>
        <v>12</v>
      </c>
      <c r="P23" s="47">
        <f t="shared" si="1"/>
        <v>0</v>
      </c>
      <c r="Q23" s="54">
        <f t="shared" si="2"/>
        <v>0</v>
      </c>
    </row>
    <row r="24" spans="1:17" ht="20.25" customHeight="1">
      <c r="A24" s="259" t="s">
        <v>59</v>
      </c>
      <c r="B24" s="260">
        <v>90</v>
      </c>
      <c r="C24" s="262">
        <v>176</v>
      </c>
      <c r="D24" s="307">
        <v>157</v>
      </c>
      <c r="E24" s="261">
        <v>157</v>
      </c>
      <c r="F24" s="261">
        <v>141</v>
      </c>
      <c r="G24" s="261">
        <v>170</v>
      </c>
      <c r="H24" s="261">
        <v>155</v>
      </c>
      <c r="I24" s="261"/>
      <c r="J24" s="261"/>
      <c r="K24" s="261"/>
      <c r="L24" s="261"/>
      <c r="M24" s="261"/>
      <c r="N24" s="261"/>
      <c r="O24" s="47">
        <f>B24*(IF(C24="",0,1)+IF(D24="",0,1)+IF(E24="",0,1)+IF(F24="",0,1)+IF(G24="",0,1)+IF(H24="",0,1)+IF(I24="",0,1)+IF(J24="",0,1)+IF(K24="",0,1)+IF(L24="",0,1)+IF(M24="",0,1)+IF(N24="",0,1))</f>
        <v>540</v>
      </c>
      <c r="P24" s="47">
        <f>SUM(C24:N24)</f>
        <v>956</v>
      </c>
      <c r="Q24" s="54">
        <f>IF(O24=0,"-",P24/O24)</f>
        <v>1.7703703703703704</v>
      </c>
    </row>
    <row r="25" spans="1:17" ht="20.25" customHeight="1">
      <c r="A25" s="259" t="s">
        <v>60</v>
      </c>
      <c r="B25" s="260">
        <v>20</v>
      </c>
      <c r="C25" s="262">
        <v>24</v>
      </c>
      <c r="D25" s="307">
        <v>32</v>
      </c>
      <c r="E25" s="265">
        <v>33</v>
      </c>
      <c r="F25" s="265">
        <v>27</v>
      </c>
      <c r="G25" s="265">
        <v>49</v>
      </c>
      <c r="H25" s="265">
        <v>28</v>
      </c>
      <c r="I25" s="265"/>
      <c r="J25" s="265"/>
      <c r="K25" s="265"/>
      <c r="L25" s="265"/>
      <c r="M25" s="265"/>
      <c r="N25" s="261"/>
      <c r="O25" s="47">
        <f t="shared" si="0"/>
        <v>120</v>
      </c>
      <c r="P25" s="47">
        <f t="shared" si="1"/>
        <v>193</v>
      </c>
      <c r="Q25" s="54">
        <f t="shared" si="2"/>
        <v>1.6083333333333334</v>
      </c>
    </row>
    <row r="26" spans="1:17" ht="20.25" customHeight="1">
      <c r="A26" s="259" t="s">
        <v>107</v>
      </c>
      <c r="B26" s="260">
        <v>3</v>
      </c>
      <c r="C26" s="262">
        <v>0</v>
      </c>
      <c r="D26" s="307">
        <v>0</v>
      </c>
      <c r="E26" s="265">
        <v>0</v>
      </c>
      <c r="F26" s="265">
        <v>0</v>
      </c>
      <c r="G26" s="265">
        <v>0</v>
      </c>
      <c r="H26" s="265">
        <v>0</v>
      </c>
      <c r="I26" s="265"/>
      <c r="J26" s="265"/>
      <c r="K26" s="265"/>
      <c r="L26" s="265"/>
      <c r="M26" s="265"/>
      <c r="N26" s="261"/>
      <c r="O26" s="47">
        <f t="shared" si="0"/>
        <v>18</v>
      </c>
      <c r="P26" s="47">
        <f t="shared" si="1"/>
        <v>0</v>
      </c>
      <c r="Q26" s="54">
        <f t="shared" si="2"/>
        <v>0</v>
      </c>
    </row>
    <row r="27" spans="1:17" ht="20.25" customHeight="1">
      <c r="A27" s="259" t="s">
        <v>36</v>
      </c>
      <c r="B27" s="260">
        <v>30</v>
      </c>
      <c r="C27" s="262">
        <v>4</v>
      </c>
      <c r="D27" s="307">
        <v>0</v>
      </c>
      <c r="E27" s="261">
        <v>0</v>
      </c>
      <c r="F27" s="265" t="s">
        <v>46</v>
      </c>
      <c r="G27" s="265"/>
      <c r="H27" s="265">
        <v>20</v>
      </c>
      <c r="I27" s="265"/>
      <c r="J27" s="265"/>
      <c r="K27" s="265"/>
      <c r="L27" s="265"/>
      <c r="M27" s="265"/>
      <c r="N27" s="261"/>
      <c r="O27" s="47">
        <f t="shared" si="0"/>
        <v>150</v>
      </c>
      <c r="P27" s="47">
        <f t="shared" si="1"/>
        <v>24</v>
      </c>
      <c r="Q27" s="54">
        <f t="shared" si="2"/>
        <v>0.16</v>
      </c>
    </row>
    <row r="28" spans="1:17" ht="20.25" customHeight="1">
      <c r="A28" s="259" t="s">
        <v>37</v>
      </c>
      <c r="B28" s="260">
        <v>16</v>
      </c>
      <c r="C28" s="262">
        <v>1</v>
      </c>
      <c r="D28" s="307">
        <v>0</v>
      </c>
      <c r="E28" s="261">
        <v>0</v>
      </c>
      <c r="F28" s="265" t="s">
        <v>46</v>
      </c>
      <c r="G28" s="265"/>
      <c r="H28" s="265">
        <v>1</v>
      </c>
      <c r="I28" s="265"/>
      <c r="J28" s="265"/>
      <c r="K28" s="265"/>
      <c r="L28" s="265"/>
      <c r="M28" s="265"/>
      <c r="N28" s="261"/>
      <c r="O28" s="47">
        <f t="shared" si="0"/>
        <v>80</v>
      </c>
      <c r="P28" s="47">
        <f t="shared" si="1"/>
        <v>2</v>
      </c>
      <c r="Q28" s="54">
        <f t="shared" si="2"/>
        <v>2.5000000000000001E-2</v>
      </c>
    </row>
    <row r="29" spans="1:17" ht="20.25" customHeight="1">
      <c r="A29" s="259" t="s">
        <v>62</v>
      </c>
      <c r="B29" s="260">
        <v>20</v>
      </c>
      <c r="C29" s="262">
        <v>7</v>
      </c>
      <c r="D29" s="307">
        <v>0</v>
      </c>
      <c r="E29" s="261">
        <v>0</v>
      </c>
      <c r="F29" s="265" t="s">
        <v>46</v>
      </c>
      <c r="G29" s="265"/>
      <c r="H29" s="265">
        <v>2</v>
      </c>
      <c r="I29" s="265"/>
      <c r="J29" s="265"/>
      <c r="K29" s="265"/>
      <c r="L29" s="265"/>
      <c r="M29" s="265"/>
      <c r="N29" s="261"/>
      <c r="O29" s="47">
        <f t="shared" si="0"/>
        <v>100</v>
      </c>
      <c r="P29" s="47">
        <f t="shared" si="1"/>
        <v>9</v>
      </c>
      <c r="Q29" s="54">
        <f t="shared" si="2"/>
        <v>0.09</v>
      </c>
    </row>
    <row r="30" spans="1:17" ht="20.25" customHeight="1">
      <c r="A30" s="259" t="s">
        <v>38</v>
      </c>
      <c r="B30" s="260">
        <v>40</v>
      </c>
      <c r="C30" s="262">
        <v>0</v>
      </c>
      <c r="D30" s="307">
        <v>0</v>
      </c>
      <c r="E30" s="261">
        <v>0</v>
      </c>
      <c r="F30" s="265" t="s">
        <v>46</v>
      </c>
      <c r="G30" s="265"/>
      <c r="H30" s="265">
        <v>0</v>
      </c>
      <c r="I30" s="265"/>
      <c r="J30" s="265"/>
      <c r="K30" s="265"/>
      <c r="L30" s="265"/>
      <c r="M30" s="265"/>
      <c r="N30" s="261"/>
      <c r="O30" s="47">
        <f t="shared" si="0"/>
        <v>200</v>
      </c>
      <c r="P30" s="47">
        <f t="shared" si="1"/>
        <v>0</v>
      </c>
      <c r="Q30" s="54">
        <f t="shared" si="2"/>
        <v>0</v>
      </c>
    </row>
    <row r="31" spans="1:17" ht="20.25" customHeight="1">
      <c r="A31" s="259" t="s">
        <v>40</v>
      </c>
      <c r="B31" s="260">
        <v>40</v>
      </c>
      <c r="C31" s="262">
        <v>0</v>
      </c>
      <c r="D31" s="307">
        <v>0</v>
      </c>
      <c r="E31" s="261">
        <v>0</v>
      </c>
      <c r="F31" s="265" t="s">
        <v>46</v>
      </c>
      <c r="G31" s="265"/>
      <c r="H31" s="265">
        <v>0</v>
      </c>
      <c r="I31" s="265"/>
      <c r="J31" s="265"/>
      <c r="K31" s="265"/>
      <c r="L31" s="265"/>
      <c r="M31" s="265"/>
      <c r="N31" s="261"/>
      <c r="O31" s="47">
        <f t="shared" si="0"/>
        <v>200</v>
      </c>
      <c r="P31" s="47">
        <f t="shared" si="1"/>
        <v>0</v>
      </c>
      <c r="Q31" s="54">
        <f t="shared" si="2"/>
        <v>0</v>
      </c>
    </row>
    <row r="32" spans="1:17" ht="20.25" customHeight="1">
      <c r="A32" s="259" t="s">
        <v>41</v>
      </c>
      <c r="B32" s="260">
        <v>40</v>
      </c>
      <c r="C32" s="262">
        <v>3</v>
      </c>
      <c r="D32" s="307">
        <v>0</v>
      </c>
      <c r="E32" s="261">
        <v>0</v>
      </c>
      <c r="F32" s="265" t="s">
        <v>46</v>
      </c>
      <c r="G32" s="265"/>
      <c r="H32" s="265">
        <v>0</v>
      </c>
      <c r="I32" s="265"/>
      <c r="J32" s="265"/>
      <c r="K32" s="265"/>
      <c r="L32" s="265"/>
      <c r="M32" s="265"/>
      <c r="N32" s="261"/>
      <c r="O32" s="47">
        <f t="shared" si="0"/>
        <v>200</v>
      </c>
      <c r="P32" s="47">
        <f t="shared" si="1"/>
        <v>3</v>
      </c>
      <c r="Q32" s="54">
        <f t="shared" si="2"/>
        <v>1.4999999999999999E-2</v>
      </c>
    </row>
    <row r="33" spans="1:17" ht="20.25" customHeight="1">
      <c r="A33" s="259" t="s">
        <v>42</v>
      </c>
      <c r="B33" s="260">
        <v>4</v>
      </c>
      <c r="C33" s="262">
        <v>0</v>
      </c>
      <c r="D33" s="307">
        <v>0</v>
      </c>
      <c r="E33" s="261">
        <v>0</v>
      </c>
      <c r="F33" s="261" t="s">
        <v>46</v>
      </c>
      <c r="G33" s="261"/>
      <c r="H33" s="261">
        <v>0</v>
      </c>
      <c r="I33" s="261"/>
      <c r="J33" s="261"/>
      <c r="K33" s="261"/>
      <c r="L33" s="261"/>
      <c r="M33" s="261"/>
      <c r="N33" s="261"/>
      <c r="O33" s="47">
        <f t="shared" si="0"/>
        <v>20</v>
      </c>
      <c r="P33" s="47">
        <f t="shared" si="1"/>
        <v>0</v>
      </c>
      <c r="Q33" s="54">
        <f t="shared" si="2"/>
        <v>0</v>
      </c>
    </row>
    <row r="34" spans="1:17" ht="20.25" customHeight="1">
      <c r="A34" s="259" t="s">
        <v>63</v>
      </c>
      <c r="B34" s="260">
        <v>20</v>
      </c>
      <c r="C34" s="262">
        <v>3</v>
      </c>
      <c r="D34" s="307">
        <v>0</v>
      </c>
      <c r="E34" s="261">
        <v>0</v>
      </c>
      <c r="F34" s="261" t="s">
        <v>46</v>
      </c>
      <c r="G34" s="261"/>
      <c r="H34" s="261">
        <v>17</v>
      </c>
      <c r="I34" s="261"/>
      <c r="J34" s="261"/>
      <c r="K34" s="261"/>
      <c r="L34" s="261"/>
      <c r="M34" s="261"/>
      <c r="N34" s="261"/>
      <c r="O34" s="47">
        <f t="shared" si="0"/>
        <v>100</v>
      </c>
      <c r="P34" s="47">
        <f t="shared" si="1"/>
        <v>20</v>
      </c>
      <c r="Q34" s="54">
        <f t="shared" si="2"/>
        <v>0.2</v>
      </c>
    </row>
    <row r="35" spans="1:17" ht="20.25" customHeight="1">
      <c r="A35" s="259" t="s">
        <v>43</v>
      </c>
      <c r="B35" s="260">
        <v>40</v>
      </c>
      <c r="C35" s="262">
        <v>6</v>
      </c>
      <c r="D35" s="307">
        <v>3</v>
      </c>
      <c r="E35" s="261">
        <v>2</v>
      </c>
      <c r="F35" s="261">
        <v>1</v>
      </c>
      <c r="G35" s="261">
        <v>0</v>
      </c>
      <c r="H35" s="261">
        <v>97</v>
      </c>
      <c r="I35" s="261"/>
      <c r="J35" s="261"/>
      <c r="K35" s="261"/>
      <c r="L35" s="261"/>
      <c r="M35" s="261"/>
      <c r="N35" s="261"/>
      <c r="O35" s="47">
        <f t="shared" si="0"/>
        <v>240</v>
      </c>
      <c r="P35" s="47">
        <f t="shared" si="1"/>
        <v>109</v>
      </c>
      <c r="Q35" s="54">
        <f t="shared" si="2"/>
        <v>0.45416666666666666</v>
      </c>
    </row>
    <row r="36" spans="1:17" ht="20.25" customHeight="1">
      <c r="A36" s="259" t="s">
        <v>44</v>
      </c>
      <c r="B36" s="260">
        <v>60</v>
      </c>
      <c r="C36" s="262">
        <v>89</v>
      </c>
      <c r="D36" s="307">
        <v>73</v>
      </c>
      <c r="E36" s="261">
        <v>85</v>
      </c>
      <c r="F36" s="261">
        <v>67</v>
      </c>
      <c r="G36" s="261">
        <v>17</v>
      </c>
      <c r="H36" s="261">
        <v>53</v>
      </c>
      <c r="I36" s="261"/>
      <c r="J36" s="261"/>
      <c r="K36" s="261"/>
      <c r="L36" s="261"/>
      <c r="M36" s="261"/>
      <c r="N36" s="261"/>
      <c r="O36" s="47">
        <f t="shared" si="0"/>
        <v>360</v>
      </c>
      <c r="P36" s="47">
        <f t="shared" si="1"/>
        <v>384</v>
      </c>
      <c r="Q36" s="54">
        <f t="shared" si="2"/>
        <v>1.0666666666666667</v>
      </c>
    </row>
    <row r="37" spans="1:17" ht="20.25" customHeight="1">
      <c r="A37" s="259" t="s">
        <v>80</v>
      </c>
      <c r="B37" s="263">
        <v>11000</v>
      </c>
      <c r="C37" s="268">
        <v>13333</v>
      </c>
      <c r="D37" s="305">
        <v>13871</v>
      </c>
      <c r="E37" s="270">
        <v>13062</v>
      </c>
      <c r="F37" s="270">
        <v>11330</v>
      </c>
      <c r="G37" s="270">
        <v>3822</v>
      </c>
      <c r="H37" s="265">
        <v>0</v>
      </c>
      <c r="I37" s="265"/>
      <c r="J37" s="265"/>
      <c r="K37" s="265"/>
      <c r="L37" s="265"/>
      <c r="M37" s="265"/>
      <c r="N37" s="261"/>
      <c r="O37" s="47">
        <f>B37*(IF(C37="",0,1)+IF(D37="",0,1)+IF(E37="",0,1)+IF(F37="",0,1)+IF(G37="",0,1)+IF(H37="",0,1)+IF(I37="",0,1)+IF(J37="",0,1)+IF(K37="",0,1)+IF(L37="",0,1)+IF(M37="",0,1)+IF(N37="",0,1))</f>
        <v>66000</v>
      </c>
      <c r="P37" s="47">
        <f>SUM(C37:N37)</f>
        <v>55418</v>
      </c>
      <c r="Q37" s="54">
        <f>IF(O37=0,"-",P37/O37)</f>
        <v>0.83966666666666667</v>
      </c>
    </row>
    <row r="38" spans="1:17" ht="20.25" customHeight="1">
      <c r="A38" s="259" t="s">
        <v>108</v>
      </c>
      <c r="B38" s="263">
        <v>576</v>
      </c>
      <c r="C38" s="268">
        <v>232</v>
      </c>
      <c r="D38" s="305">
        <v>422</v>
      </c>
      <c r="E38" s="270">
        <v>487</v>
      </c>
      <c r="F38" s="270">
        <v>521</v>
      </c>
      <c r="G38" s="270">
        <v>464</v>
      </c>
      <c r="H38" s="265">
        <v>210</v>
      </c>
      <c r="I38" s="265"/>
      <c r="J38" s="265"/>
      <c r="K38" s="265"/>
      <c r="L38" s="265"/>
      <c r="M38" s="265"/>
      <c r="N38" s="261"/>
      <c r="O38" s="47">
        <f>B38*(IF(C38="",0,1)+IF(D38="",0,1)+IF(E38="",0,1)+IF(F38="",0,1)+IF(G38="",0,1)+IF(H38="",0,1)+IF(I38="",0,1)+IF(J38="",0,1)+IF(K38="",0,1)+IF(L38="",0,1)+IF(M38="",0,1)+IF(N38="",0,1))</f>
        <v>3456</v>
      </c>
      <c r="P38" s="47">
        <f>SUM(C38:N38)</f>
        <v>2336</v>
      </c>
      <c r="Q38" s="54">
        <f>IF(O38=0,"-",P38/O38)</f>
        <v>0.67592592592592593</v>
      </c>
    </row>
    <row r="39" spans="1:17" s="1" customFormat="1" ht="20.25" customHeight="1">
      <c r="A39" s="55" t="s">
        <v>47</v>
      </c>
      <c r="B39" s="56">
        <f>SUM(B9:B38)</f>
        <v>18391</v>
      </c>
      <c r="C39" s="56">
        <f>SUM(C9:C38)</f>
        <v>19444</v>
      </c>
      <c r="D39" s="56">
        <f>SUM(D9:D38)</f>
        <v>19586</v>
      </c>
      <c r="E39" s="56">
        <f>SUM(E9:E38)</f>
        <v>20327</v>
      </c>
      <c r="F39" s="56">
        <f>SUM(F9:F38)</f>
        <v>16843</v>
      </c>
      <c r="G39" s="56">
        <f t="shared" ref="G39:N39" si="3">SUM(G9:G38)</f>
        <v>9707</v>
      </c>
      <c r="H39" s="56">
        <f t="shared" si="3"/>
        <v>5082</v>
      </c>
      <c r="I39" s="56">
        <f t="shared" si="3"/>
        <v>0</v>
      </c>
      <c r="J39" s="56">
        <f t="shared" si="3"/>
        <v>0</v>
      </c>
      <c r="K39" s="56">
        <f t="shared" si="3"/>
        <v>0</v>
      </c>
      <c r="L39" s="56">
        <f t="shared" si="3"/>
        <v>0</v>
      </c>
      <c r="M39" s="56">
        <f t="shared" si="3"/>
        <v>0</v>
      </c>
      <c r="N39" s="56">
        <f t="shared" si="3"/>
        <v>0</v>
      </c>
      <c r="O39" s="56">
        <f>SUM(O9:O38)</f>
        <v>110136</v>
      </c>
      <c r="P39" s="56">
        <f>SUM(P9:P38)</f>
        <v>90989</v>
      </c>
      <c r="Q39" s="57">
        <f t="shared" si="2"/>
        <v>0.826151303842522</v>
      </c>
    </row>
    <row r="40" spans="1:17" s="1" customFormat="1" ht="20.25" customHeight="1">
      <c r="A40" s="38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40"/>
    </row>
    <row r="41" spans="1:17">
      <c r="A41" s="29" t="s">
        <v>48</v>
      </c>
      <c r="C41"/>
      <c r="D41"/>
      <c r="E41"/>
      <c r="F41"/>
      <c r="G41"/>
      <c r="H41"/>
      <c r="I41"/>
      <c r="J41"/>
      <c r="K41"/>
      <c r="L41"/>
      <c r="M41"/>
      <c r="N41"/>
      <c r="O41" s="27"/>
      <c r="Q41" s="28"/>
    </row>
    <row r="42" spans="1:17">
      <c r="C42"/>
      <c r="D42"/>
      <c r="E42"/>
      <c r="F42"/>
      <c r="G42"/>
      <c r="H42"/>
      <c r="I42"/>
      <c r="J42"/>
      <c r="K42"/>
      <c r="L42"/>
      <c r="M42"/>
      <c r="N42"/>
      <c r="O42" s="27"/>
      <c r="Q42" s="28"/>
    </row>
    <row r="43" spans="1:17">
      <c r="C43"/>
      <c r="D43"/>
      <c r="E43"/>
      <c r="F43"/>
      <c r="G43"/>
      <c r="H43"/>
      <c r="I43"/>
      <c r="J43"/>
      <c r="K43"/>
      <c r="L43"/>
      <c r="M43"/>
      <c r="N43"/>
      <c r="O43" s="27"/>
      <c r="Q43" s="28"/>
    </row>
    <row r="44" spans="1:17">
      <c r="C44"/>
      <c r="D44"/>
      <c r="E44"/>
      <c r="F44"/>
      <c r="G44"/>
      <c r="H44"/>
      <c r="I44"/>
      <c r="J44"/>
      <c r="K44"/>
      <c r="L44"/>
      <c r="M44"/>
      <c r="N44"/>
      <c r="O44" s="27"/>
      <c r="Q44" s="28"/>
    </row>
    <row r="45" spans="1:17">
      <c r="C45"/>
      <c r="D45"/>
      <c r="E45"/>
      <c r="F45"/>
      <c r="G45"/>
      <c r="H45"/>
      <c r="I45"/>
      <c r="J45"/>
      <c r="K45"/>
      <c r="L45"/>
      <c r="M45"/>
      <c r="N45"/>
      <c r="O45" s="27"/>
      <c r="Q45" s="28"/>
    </row>
    <row r="46" spans="1:17">
      <c r="C46"/>
      <c r="D46"/>
      <c r="E46"/>
      <c r="F46"/>
      <c r="G46"/>
      <c r="H46"/>
      <c r="I46"/>
      <c r="J46"/>
      <c r="K46"/>
      <c r="L46"/>
      <c r="M46"/>
      <c r="N46"/>
    </row>
    <row r="47" spans="1:17">
      <c r="C47"/>
      <c r="D47"/>
      <c r="E47"/>
      <c r="F47"/>
      <c r="G47"/>
      <c r="H47"/>
      <c r="I47"/>
      <c r="J47"/>
      <c r="K47"/>
      <c r="L47"/>
      <c r="M47"/>
      <c r="N47"/>
    </row>
    <row r="48" spans="1:17">
      <c r="C48"/>
      <c r="D48"/>
      <c r="E48"/>
      <c r="F48"/>
      <c r="G48"/>
      <c r="H48"/>
      <c r="I48"/>
      <c r="J48"/>
      <c r="K48"/>
      <c r="L48"/>
      <c r="M48"/>
      <c r="N48"/>
    </row>
    <row r="49" spans="3:14">
      <c r="C49"/>
      <c r="D49"/>
      <c r="E49"/>
      <c r="F49"/>
      <c r="G49"/>
      <c r="H49"/>
      <c r="I49"/>
      <c r="J49"/>
      <c r="K49"/>
      <c r="L49"/>
      <c r="M49"/>
      <c r="N49"/>
    </row>
    <row r="50" spans="3:14">
      <c r="C50"/>
      <c r="D50"/>
      <c r="E50"/>
      <c r="F50"/>
      <c r="G50"/>
      <c r="H50"/>
      <c r="I50"/>
      <c r="J50"/>
      <c r="K50"/>
      <c r="L50"/>
      <c r="M50"/>
      <c r="N50"/>
    </row>
    <row r="51" spans="3:14">
      <c r="C51"/>
      <c r="D51"/>
      <c r="E51"/>
      <c r="F51"/>
      <c r="G51"/>
      <c r="H51"/>
      <c r="I51"/>
      <c r="J51"/>
      <c r="K51"/>
      <c r="L51"/>
      <c r="M51"/>
      <c r="N51"/>
    </row>
    <row r="52" spans="3:14">
      <c r="C52"/>
      <c r="D52"/>
      <c r="E52"/>
      <c r="F52"/>
      <c r="G52"/>
      <c r="H52"/>
      <c r="I52"/>
      <c r="J52"/>
      <c r="K52"/>
      <c r="L52"/>
      <c r="M52"/>
      <c r="N52"/>
    </row>
    <row r="53" spans="3:14">
      <c r="C53"/>
      <c r="D53"/>
      <c r="E53"/>
      <c r="F53"/>
      <c r="G53"/>
      <c r="H53"/>
      <c r="I53"/>
      <c r="J53"/>
      <c r="K53"/>
      <c r="L53"/>
      <c r="M53"/>
      <c r="N53"/>
    </row>
    <row r="54" spans="3:14">
      <c r="C54"/>
      <c r="D54"/>
      <c r="E54"/>
      <c r="F54"/>
      <c r="G54"/>
      <c r="H54"/>
      <c r="I54"/>
      <c r="J54"/>
      <c r="K54"/>
      <c r="L54"/>
      <c r="M54"/>
      <c r="N54"/>
    </row>
    <row r="55" spans="3:14">
      <c r="C55"/>
      <c r="D55"/>
      <c r="E55"/>
      <c r="F55"/>
      <c r="G55"/>
      <c r="H55"/>
      <c r="I55"/>
      <c r="J55"/>
      <c r="K55"/>
      <c r="L55"/>
      <c r="M55"/>
      <c r="N55"/>
    </row>
    <row r="56" spans="3:14">
      <c r="C56"/>
      <c r="D56"/>
      <c r="E56"/>
      <c r="F56"/>
      <c r="G56"/>
      <c r="H56"/>
      <c r="I56"/>
      <c r="J56"/>
      <c r="K56"/>
      <c r="L56"/>
      <c r="M56"/>
      <c r="N56"/>
    </row>
    <row r="57" spans="3:14">
      <c r="C57"/>
      <c r="D57"/>
      <c r="E57"/>
      <c r="F57"/>
      <c r="G57"/>
      <c r="H57"/>
      <c r="I57"/>
      <c r="J57"/>
      <c r="K57"/>
      <c r="L57"/>
      <c r="M57"/>
      <c r="N57"/>
    </row>
    <row r="58" spans="3:14">
      <c r="C58"/>
      <c r="D58"/>
      <c r="E58"/>
      <c r="F58"/>
      <c r="G58"/>
      <c r="H58"/>
      <c r="I58"/>
      <c r="J58"/>
      <c r="K58"/>
      <c r="L58"/>
      <c r="M58"/>
      <c r="N58"/>
    </row>
    <row r="59" spans="3:14">
      <c r="C59"/>
      <c r="D59"/>
      <c r="E59"/>
      <c r="F59"/>
      <c r="G59"/>
      <c r="H59"/>
      <c r="I59"/>
      <c r="J59"/>
      <c r="K59"/>
      <c r="L59"/>
      <c r="M59"/>
      <c r="N59"/>
    </row>
    <row r="60" spans="3:14">
      <c r="C60"/>
      <c r="D60"/>
      <c r="E60"/>
      <c r="F60"/>
      <c r="G60"/>
      <c r="H60"/>
      <c r="I60"/>
      <c r="J60"/>
      <c r="K60"/>
      <c r="L60"/>
      <c r="M60"/>
      <c r="N60"/>
    </row>
    <row r="61" spans="3:14">
      <c r="C61"/>
      <c r="D61"/>
      <c r="E61"/>
      <c r="F61"/>
      <c r="G61"/>
      <c r="H61"/>
      <c r="I61"/>
      <c r="J61"/>
      <c r="K61"/>
      <c r="L61"/>
      <c r="M61"/>
      <c r="N61"/>
    </row>
    <row r="62" spans="3:14">
      <c r="C62"/>
      <c r="D62"/>
      <c r="E62"/>
      <c r="F62"/>
      <c r="G62"/>
      <c r="H62"/>
      <c r="I62"/>
      <c r="J62"/>
      <c r="K62"/>
      <c r="L62"/>
      <c r="M62"/>
      <c r="N62"/>
    </row>
    <row r="63" spans="3:14">
      <c r="C63"/>
      <c r="D63"/>
      <c r="E63"/>
      <c r="F63"/>
      <c r="G63"/>
      <c r="H63"/>
      <c r="I63"/>
      <c r="J63"/>
      <c r="K63"/>
      <c r="L63"/>
      <c r="M63"/>
      <c r="N63"/>
    </row>
    <row r="64" spans="3:14">
      <c r="C64"/>
      <c r="D64"/>
      <c r="E64"/>
      <c r="F64"/>
      <c r="G64"/>
      <c r="H64"/>
      <c r="I64"/>
      <c r="J64"/>
      <c r="K64"/>
      <c r="L64"/>
      <c r="M64"/>
      <c r="N64"/>
    </row>
    <row r="65" spans="3:14">
      <c r="C65"/>
      <c r="D65"/>
      <c r="E65"/>
      <c r="F65"/>
      <c r="G65"/>
      <c r="H65"/>
      <c r="I65"/>
      <c r="J65"/>
      <c r="K65"/>
      <c r="L65"/>
      <c r="M65"/>
      <c r="N65"/>
    </row>
    <row r="66" spans="3:14">
      <c r="C66"/>
      <c r="D66"/>
      <c r="E66"/>
      <c r="F66"/>
      <c r="G66"/>
      <c r="H66"/>
      <c r="I66"/>
      <c r="J66"/>
      <c r="K66"/>
      <c r="L66"/>
      <c r="M66"/>
      <c r="N66"/>
    </row>
    <row r="67" spans="3:14">
      <c r="C67"/>
      <c r="D67"/>
      <c r="E67"/>
      <c r="F67"/>
      <c r="G67"/>
      <c r="H67"/>
      <c r="I67"/>
      <c r="J67"/>
      <c r="K67"/>
      <c r="L67"/>
      <c r="M67"/>
      <c r="N67"/>
    </row>
    <row r="68" spans="3:14">
      <c r="C68"/>
      <c r="D68"/>
      <c r="E68"/>
      <c r="F68"/>
      <c r="G68"/>
      <c r="H68"/>
      <c r="I68"/>
      <c r="J68"/>
      <c r="K68"/>
      <c r="L68"/>
      <c r="M68"/>
      <c r="N68"/>
    </row>
    <row r="69" spans="3:14">
      <c r="C69"/>
      <c r="D69"/>
      <c r="E69"/>
      <c r="F69"/>
      <c r="G69"/>
      <c r="H69"/>
      <c r="I69"/>
      <c r="J69"/>
      <c r="K69"/>
      <c r="L69"/>
      <c r="M69"/>
      <c r="N69"/>
    </row>
    <row r="70" spans="3:14">
      <c r="C70"/>
      <c r="D70"/>
      <c r="E70"/>
      <c r="F70"/>
      <c r="G70"/>
      <c r="H70"/>
      <c r="I70"/>
      <c r="J70"/>
      <c r="K70"/>
      <c r="L70"/>
      <c r="M70"/>
      <c r="N70"/>
    </row>
    <row r="71" spans="3:14">
      <c r="C71"/>
      <c r="D71"/>
      <c r="E71"/>
      <c r="F71"/>
      <c r="G71"/>
      <c r="H71"/>
      <c r="I71"/>
      <c r="J71"/>
      <c r="K71"/>
      <c r="L71"/>
      <c r="M71"/>
      <c r="N71"/>
    </row>
    <row r="72" spans="3:14">
      <c r="C72"/>
      <c r="D72"/>
      <c r="E72"/>
      <c r="F72"/>
      <c r="G72"/>
      <c r="H72"/>
      <c r="I72"/>
      <c r="J72"/>
      <c r="K72"/>
      <c r="L72"/>
      <c r="M72"/>
      <c r="N72"/>
    </row>
    <row r="73" spans="3:14">
      <c r="C73"/>
      <c r="D73"/>
      <c r="E73"/>
      <c r="F73"/>
      <c r="G73"/>
      <c r="H73"/>
      <c r="I73"/>
      <c r="J73"/>
      <c r="K73"/>
      <c r="L73"/>
      <c r="M73"/>
      <c r="N73"/>
    </row>
    <row r="74" spans="3:14">
      <c r="C74"/>
      <c r="D74"/>
      <c r="E74"/>
      <c r="F74"/>
      <c r="G74"/>
      <c r="H74"/>
      <c r="I74"/>
      <c r="J74"/>
      <c r="K74"/>
      <c r="L74"/>
      <c r="M74"/>
      <c r="N74"/>
    </row>
    <row r="75" spans="3:14">
      <c r="C75"/>
      <c r="D75"/>
      <c r="E75"/>
      <c r="F75"/>
      <c r="G75"/>
      <c r="H75"/>
      <c r="I75"/>
      <c r="J75"/>
      <c r="K75"/>
      <c r="L75"/>
      <c r="M75"/>
      <c r="N75"/>
    </row>
    <row r="76" spans="3:14">
      <c r="C76"/>
      <c r="D76"/>
      <c r="E76"/>
      <c r="F76"/>
      <c r="G76"/>
      <c r="H76"/>
      <c r="I76"/>
      <c r="J76"/>
      <c r="K76"/>
      <c r="L76"/>
      <c r="M76"/>
      <c r="N76"/>
    </row>
    <row r="77" spans="3:14">
      <c r="C77"/>
      <c r="D77"/>
      <c r="E77"/>
      <c r="F77"/>
      <c r="G77"/>
      <c r="H77"/>
      <c r="I77"/>
      <c r="J77"/>
      <c r="K77"/>
      <c r="L77"/>
      <c r="M77"/>
      <c r="N77"/>
    </row>
    <row r="78" spans="3:14">
      <c r="C78"/>
      <c r="D78"/>
      <c r="E78"/>
      <c r="F78"/>
      <c r="G78"/>
      <c r="H78"/>
      <c r="I78"/>
      <c r="J78"/>
      <c r="K78"/>
      <c r="L78"/>
      <c r="M78"/>
      <c r="N78"/>
    </row>
    <row r="79" spans="3:14">
      <c r="C79"/>
      <c r="D79"/>
      <c r="E79"/>
      <c r="F79"/>
      <c r="G79"/>
      <c r="H79"/>
      <c r="I79"/>
      <c r="J79"/>
      <c r="K79"/>
      <c r="L79"/>
      <c r="M79"/>
      <c r="N79"/>
    </row>
    <row r="80" spans="3:14">
      <c r="C80"/>
      <c r="D80"/>
      <c r="E80"/>
      <c r="F80"/>
      <c r="G80"/>
      <c r="H80"/>
      <c r="I80"/>
      <c r="J80"/>
      <c r="K80"/>
      <c r="L80"/>
      <c r="M80"/>
      <c r="N80"/>
    </row>
    <row r="81" spans="3:14">
      <c r="C81"/>
      <c r="D81"/>
      <c r="E81"/>
      <c r="F81"/>
      <c r="G81"/>
      <c r="H81"/>
      <c r="I81"/>
      <c r="J81"/>
      <c r="K81"/>
      <c r="L81"/>
      <c r="M81"/>
      <c r="N81"/>
    </row>
    <row r="82" spans="3:14">
      <c r="C82"/>
      <c r="D82"/>
      <c r="E82"/>
      <c r="F82"/>
      <c r="G82"/>
      <c r="H82"/>
      <c r="I82"/>
      <c r="J82"/>
      <c r="K82"/>
      <c r="L82"/>
      <c r="M82"/>
      <c r="N82"/>
    </row>
    <row r="83" spans="3:14">
      <c r="C83"/>
      <c r="D83"/>
      <c r="E83"/>
      <c r="F83"/>
      <c r="G83"/>
      <c r="H83"/>
      <c r="I83"/>
      <c r="J83"/>
      <c r="K83"/>
      <c r="L83"/>
      <c r="M83"/>
      <c r="N83"/>
    </row>
    <row r="84" spans="3:14">
      <c r="C84"/>
      <c r="D84"/>
      <c r="E84"/>
      <c r="F84"/>
      <c r="G84"/>
      <c r="H84"/>
      <c r="I84"/>
      <c r="J84"/>
      <c r="K84"/>
      <c r="L84"/>
      <c r="M84"/>
      <c r="N84"/>
    </row>
    <row r="85" spans="3:14">
      <c r="C85"/>
      <c r="D85"/>
      <c r="E85"/>
      <c r="F85"/>
      <c r="G85"/>
      <c r="H85"/>
      <c r="I85"/>
      <c r="J85"/>
      <c r="K85"/>
      <c r="L85"/>
      <c r="M85"/>
      <c r="N85"/>
    </row>
    <row r="86" spans="3:14">
      <c r="C86"/>
      <c r="D86"/>
      <c r="E86"/>
      <c r="F86"/>
      <c r="G86"/>
      <c r="H86"/>
      <c r="I86"/>
      <c r="J86"/>
      <c r="K86"/>
      <c r="L86"/>
      <c r="M86"/>
      <c r="N86"/>
    </row>
    <row r="87" spans="3:14">
      <c r="C87"/>
      <c r="D87"/>
      <c r="E87"/>
      <c r="F87"/>
      <c r="G87"/>
      <c r="H87"/>
      <c r="I87"/>
      <c r="J87"/>
      <c r="K87"/>
      <c r="L87"/>
      <c r="M87"/>
      <c r="N87"/>
    </row>
    <row r="88" spans="3:14">
      <c r="C88"/>
      <c r="D88"/>
      <c r="E88"/>
      <c r="F88"/>
      <c r="G88"/>
      <c r="H88"/>
      <c r="I88"/>
      <c r="J88"/>
      <c r="K88"/>
      <c r="L88"/>
      <c r="M88"/>
      <c r="N88"/>
    </row>
    <row r="89" spans="3:14">
      <c r="C89"/>
      <c r="D89"/>
      <c r="E89"/>
      <c r="F89"/>
      <c r="G89"/>
      <c r="H89"/>
      <c r="I89"/>
      <c r="J89"/>
      <c r="K89"/>
      <c r="L89"/>
      <c r="M89"/>
      <c r="N89"/>
    </row>
    <row r="90" spans="3:14">
      <c r="C90"/>
      <c r="D90"/>
      <c r="E90"/>
      <c r="F90"/>
      <c r="G90"/>
      <c r="H90"/>
      <c r="I90"/>
      <c r="J90"/>
      <c r="K90"/>
      <c r="L90"/>
      <c r="M90"/>
      <c r="N90"/>
    </row>
    <row r="91" spans="3:14">
      <c r="C91"/>
      <c r="D91"/>
      <c r="E91"/>
      <c r="F91"/>
      <c r="G91"/>
      <c r="H91"/>
      <c r="I91"/>
      <c r="J91"/>
      <c r="K91"/>
      <c r="L91"/>
      <c r="M91"/>
      <c r="N91"/>
    </row>
    <row r="92" spans="3:14">
      <c r="C92"/>
      <c r="D92"/>
      <c r="E92"/>
      <c r="F92"/>
      <c r="G92"/>
      <c r="H92"/>
      <c r="I92"/>
      <c r="J92"/>
      <c r="K92"/>
      <c r="L92"/>
      <c r="M92"/>
      <c r="N92"/>
    </row>
    <row r="93" spans="3:14">
      <c r="C93"/>
      <c r="D93"/>
      <c r="E93"/>
      <c r="F93"/>
      <c r="G93"/>
      <c r="H93"/>
      <c r="I93"/>
      <c r="J93"/>
      <c r="K93"/>
      <c r="L93"/>
      <c r="M93"/>
      <c r="N93"/>
    </row>
    <row r="94" spans="3:14">
      <c r="C94"/>
      <c r="D94"/>
      <c r="E94"/>
      <c r="F94"/>
      <c r="G94"/>
      <c r="H94"/>
      <c r="I94"/>
      <c r="J94"/>
      <c r="K94"/>
      <c r="L94"/>
      <c r="M94"/>
      <c r="N94"/>
    </row>
    <row r="95" spans="3:14">
      <c r="C95"/>
      <c r="D95"/>
      <c r="E95"/>
      <c r="F95"/>
      <c r="G95"/>
      <c r="H95"/>
      <c r="I95"/>
      <c r="J95"/>
      <c r="K95"/>
      <c r="L95"/>
      <c r="M95"/>
      <c r="N95"/>
    </row>
    <row r="96" spans="3:14">
      <c r="C96"/>
      <c r="D96"/>
      <c r="E96"/>
      <c r="F96"/>
      <c r="G96"/>
      <c r="H96"/>
      <c r="I96"/>
      <c r="J96"/>
      <c r="K96"/>
      <c r="L96"/>
      <c r="M96"/>
      <c r="N96"/>
    </row>
    <row r="97" spans="3:14">
      <c r="C97"/>
      <c r="D97"/>
      <c r="E97"/>
      <c r="F97"/>
      <c r="G97"/>
      <c r="H97"/>
      <c r="I97"/>
      <c r="J97"/>
      <c r="K97"/>
      <c r="L97"/>
      <c r="M97"/>
      <c r="N97"/>
    </row>
    <row r="98" spans="3:14">
      <c r="C98"/>
      <c r="D98"/>
      <c r="E98"/>
      <c r="F98"/>
      <c r="G98"/>
      <c r="H98"/>
      <c r="I98"/>
      <c r="J98"/>
      <c r="K98"/>
      <c r="L98"/>
      <c r="M98"/>
      <c r="N98"/>
    </row>
    <row r="99" spans="3:14">
      <c r="C99"/>
      <c r="D99"/>
      <c r="E99"/>
      <c r="F99"/>
      <c r="G99"/>
      <c r="H99"/>
      <c r="I99"/>
      <c r="J99"/>
      <c r="K99"/>
      <c r="L99"/>
      <c r="M99"/>
      <c r="N99"/>
    </row>
    <row r="100" spans="3:14">
      <c r="C100"/>
      <c r="D100"/>
      <c r="E100"/>
      <c r="F100"/>
      <c r="G100"/>
      <c r="H100"/>
      <c r="I100"/>
      <c r="J100"/>
      <c r="K100"/>
      <c r="L100"/>
      <c r="M100"/>
      <c r="N100"/>
    </row>
    <row r="101" spans="3:14">
      <c r="C101"/>
      <c r="D101"/>
      <c r="E101"/>
      <c r="F101"/>
      <c r="G101"/>
      <c r="H101"/>
      <c r="I101"/>
      <c r="J101"/>
      <c r="K101"/>
      <c r="L101"/>
      <c r="M101"/>
      <c r="N101"/>
    </row>
    <row r="102" spans="3:14">
      <c r="C102"/>
      <c r="D102"/>
      <c r="E102"/>
      <c r="F102"/>
      <c r="G102"/>
      <c r="H102"/>
      <c r="I102"/>
      <c r="J102"/>
      <c r="K102"/>
      <c r="L102"/>
      <c r="M102"/>
      <c r="N102"/>
    </row>
    <row r="103" spans="3:14">
      <c r="C103"/>
      <c r="D103"/>
      <c r="E103"/>
      <c r="F103"/>
      <c r="G103"/>
      <c r="H103"/>
      <c r="I103"/>
      <c r="J103"/>
      <c r="K103"/>
      <c r="L103"/>
      <c r="M103"/>
      <c r="N103"/>
    </row>
    <row r="104" spans="3:14">
      <c r="C104"/>
      <c r="D104"/>
      <c r="E104"/>
      <c r="F104"/>
      <c r="G104"/>
      <c r="H104"/>
      <c r="I104"/>
      <c r="J104"/>
      <c r="K104"/>
      <c r="L104"/>
      <c r="M104"/>
      <c r="N104"/>
    </row>
    <row r="105" spans="3:14">
      <c r="C105"/>
      <c r="D105"/>
      <c r="E105"/>
      <c r="F105"/>
      <c r="G105"/>
      <c r="H105"/>
      <c r="I105"/>
      <c r="J105"/>
      <c r="K105"/>
      <c r="L105"/>
      <c r="M105"/>
      <c r="N105"/>
    </row>
    <row r="106" spans="3:14">
      <c r="C106"/>
      <c r="D106"/>
      <c r="E106"/>
      <c r="F106"/>
      <c r="G106"/>
      <c r="H106"/>
      <c r="I106"/>
      <c r="J106"/>
      <c r="K106"/>
      <c r="L106"/>
      <c r="M106"/>
      <c r="N106"/>
    </row>
    <row r="107" spans="3:14">
      <c r="C107"/>
      <c r="D107"/>
      <c r="E107"/>
      <c r="F107"/>
      <c r="G107"/>
      <c r="H107"/>
      <c r="I107"/>
      <c r="J107"/>
      <c r="K107"/>
      <c r="L107"/>
      <c r="M107"/>
      <c r="N107"/>
    </row>
    <row r="108" spans="3:14">
      <c r="C108"/>
      <c r="D108"/>
      <c r="E108"/>
      <c r="F108"/>
      <c r="G108"/>
      <c r="H108"/>
      <c r="I108"/>
      <c r="J108"/>
      <c r="K108"/>
      <c r="L108"/>
      <c r="M108"/>
      <c r="N108"/>
    </row>
    <row r="109" spans="3:14">
      <c r="C109"/>
      <c r="D109"/>
      <c r="E109"/>
      <c r="F109"/>
      <c r="G109"/>
      <c r="H109"/>
      <c r="I109"/>
      <c r="J109"/>
      <c r="K109"/>
      <c r="L109"/>
      <c r="M109"/>
      <c r="N109"/>
    </row>
    <row r="110" spans="3:14">
      <c r="C110"/>
      <c r="D110"/>
      <c r="E110"/>
      <c r="F110"/>
      <c r="G110"/>
      <c r="H110"/>
      <c r="I110"/>
      <c r="J110"/>
      <c r="K110"/>
      <c r="L110"/>
      <c r="M110"/>
      <c r="N110"/>
    </row>
    <row r="111" spans="3:14">
      <c r="C111"/>
      <c r="D111"/>
      <c r="E111"/>
      <c r="F111"/>
      <c r="G111"/>
      <c r="H111"/>
      <c r="I111"/>
      <c r="J111"/>
      <c r="K111"/>
      <c r="L111"/>
      <c r="M111"/>
      <c r="N111"/>
    </row>
    <row r="112" spans="3:14">
      <c r="C112"/>
      <c r="D112"/>
      <c r="E112"/>
      <c r="F112"/>
      <c r="G112"/>
      <c r="H112"/>
      <c r="I112"/>
      <c r="J112"/>
      <c r="K112"/>
      <c r="L112"/>
      <c r="M112"/>
      <c r="N112"/>
    </row>
    <row r="113" spans="3:14">
      <c r="C113"/>
      <c r="D113"/>
      <c r="E113"/>
      <c r="F113"/>
      <c r="G113"/>
      <c r="H113"/>
      <c r="I113"/>
      <c r="J113"/>
      <c r="K113"/>
      <c r="L113"/>
      <c r="M113"/>
      <c r="N113"/>
    </row>
    <row r="114" spans="3:14">
      <c r="C114"/>
      <c r="D114"/>
      <c r="E114"/>
      <c r="F114"/>
      <c r="G114"/>
      <c r="H114"/>
      <c r="I114"/>
      <c r="J114"/>
      <c r="K114"/>
      <c r="L114"/>
      <c r="M114"/>
      <c r="N114"/>
    </row>
    <row r="115" spans="3:14">
      <c r="C115"/>
      <c r="D115"/>
      <c r="E115"/>
      <c r="F115"/>
      <c r="G115"/>
      <c r="H115"/>
      <c r="I115"/>
      <c r="J115"/>
      <c r="K115"/>
      <c r="L115"/>
      <c r="M115"/>
      <c r="N115"/>
    </row>
    <row r="116" spans="3:14">
      <c r="C116"/>
      <c r="D116"/>
      <c r="E116"/>
      <c r="F116"/>
      <c r="G116"/>
      <c r="H116"/>
      <c r="I116"/>
      <c r="J116"/>
      <c r="K116"/>
      <c r="L116"/>
      <c r="M116"/>
      <c r="N116"/>
    </row>
    <row r="117" spans="3:14">
      <c r="C117"/>
      <c r="D117"/>
      <c r="E117"/>
      <c r="F117"/>
      <c r="G117"/>
      <c r="H117"/>
      <c r="I117"/>
      <c r="J117"/>
      <c r="K117"/>
      <c r="L117"/>
      <c r="M117"/>
      <c r="N117"/>
    </row>
    <row r="118" spans="3:14">
      <c r="C118"/>
      <c r="D118"/>
      <c r="E118"/>
      <c r="F118"/>
      <c r="G118"/>
      <c r="H118"/>
      <c r="I118"/>
      <c r="J118"/>
      <c r="K118"/>
      <c r="L118"/>
      <c r="M118"/>
      <c r="N118"/>
    </row>
    <row r="119" spans="3:14">
      <c r="C119"/>
      <c r="D119"/>
      <c r="E119"/>
      <c r="F119"/>
      <c r="G119"/>
      <c r="H119"/>
      <c r="I119"/>
      <c r="J119"/>
      <c r="K119"/>
      <c r="L119"/>
      <c r="M119"/>
      <c r="N119"/>
    </row>
    <row r="120" spans="3:14">
      <c r="C120"/>
      <c r="D120"/>
      <c r="E120"/>
      <c r="F120"/>
      <c r="G120"/>
      <c r="H120"/>
      <c r="I120"/>
      <c r="J120"/>
      <c r="K120"/>
      <c r="L120"/>
      <c r="M120"/>
      <c r="N120"/>
    </row>
    <row r="121" spans="3:14">
      <c r="C121"/>
      <c r="D121"/>
      <c r="E121"/>
      <c r="F121"/>
      <c r="G121"/>
      <c r="H121"/>
      <c r="I121"/>
      <c r="J121"/>
      <c r="K121"/>
      <c r="L121"/>
      <c r="M121"/>
      <c r="N121"/>
    </row>
    <row r="122" spans="3:14">
      <c r="C122"/>
      <c r="D122"/>
      <c r="E122"/>
      <c r="F122"/>
      <c r="G122"/>
      <c r="H122"/>
      <c r="I122"/>
      <c r="J122"/>
      <c r="K122"/>
      <c r="L122"/>
      <c r="M122"/>
      <c r="N122"/>
    </row>
    <row r="123" spans="3:14">
      <c r="C123"/>
      <c r="D123"/>
      <c r="E123"/>
      <c r="F123"/>
      <c r="G123"/>
      <c r="H123"/>
      <c r="I123"/>
      <c r="J123"/>
      <c r="K123"/>
      <c r="L123"/>
      <c r="M123"/>
      <c r="N123"/>
    </row>
    <row r="124" spans="3:14">
      <c r="C124"/>
      <c r="D124"/>
      <c r="E124"/>
      <c r="F124"/>
      <c r="G124"/>
      <c r="H124"/>
      <c r="I124"/>
      <c r="J124"/>
      <c r="K124"/>
      <c r="L124"/>
      <c r="M124"/>
      <c r="N124"/>
    </row>
    <row r="125" spans="3:14">
      <c r="C125"/>
      <c r="D125"/>
      <c r="E125"/>
      <c r="F125"/>
      <c r="G125"/>
      <c r="H125"/>
      <c r="I125"/>
      <c r="J125"/>
      <c r="K125"/>
      <c r="L125"/>
      <c r="M125"/>
      <c r="N125"/>
    </row>
    <row r="126" spans="3:14">
      <c r="C126"/>
      <c r="D126"/>
      <c r="E126"/>
      <c r="F126"/>
      <c r="G126"/>
      <c r="H126"/>
      <c r="I126"/>
      <c r="J126"/>
      <c r="K126"/>
      <c r="L126"/>
      <c r="M126"/>
      <c r="N126"/>
    </row>
    <row r="127" spans="3:14">
      <c r="C127"/>
      <c r="D127"/>
      <c r="E127"/>
      <c r="F127"/>
      <c r="G127"/>
      <c r="H127"/>
      <c r="I127"/>
      <c r="J127"/>
      <c r="K127"/>
      <c r="L127"/>
      <c r="M127"/>
      <c r="N127"/>
    </row>
    <row r="128" spans="3:14">
      <c r="C128"/>
      <c r="D128"/>
      <c r="E128"/>
      <c r="F128"/>
      <c r="G128"/>
      <c r="H128"/>
      <c r="I128"/>
      <c r="J128"/>
      <c r="K128"/>
      <c r="L128"/>
      <c r="M128"/>
      <c r="N128"/>
    </row>
    <row r="129" spans="3:14">
      <c r="C129"/>
      <c r="D129"/>
      <c r="E129"/>
      <c r="F129"/>
      <c r="G129"/>
      <c r="H129"/>
      <c r="I129"/>
      <c r="J129"/>
      <c r="K129"/>
      <c r="L129"/>
      <c r="M129"/>
      <c r="N129"/>
    </row>
    <row r="130" spans="3:14">
      <c r="C130"/>
      <c r="D130"/>
      <c r="E130"/>
      <c r="F130"/>
      <c r="G130"/>
      <c r="H130"/>
      <c r="I130"/>
      <c r="J130"/>
      <c r="K130"/>
      <c r="L130"/>
      <c r="M130"/>
      <c r="N130"/>
    </row>
    <row r="131" spans="3:14">
      <c r="C131"/>
      <c r="D131"/>
      <c r="E131"/>
      <c r="F131"/>
      <c r="G131"/>
      <c r="H131"/>
      <c r="I131"/>
      <c r="J131"/>
      <c r="K131"/>
      <c r="L131"/>
      <c r="M131"/>
      <c r="N131"/>
    </row>
    <row r="132" spans="3:14">
      <c r="C132"/>
      <c r="D132"/>
      <c r="E132"/>
      <c r="F132"/>
      <c r="G132"/>
      <c r="H132"/>
      <c r="I132"/>
      <c r="J132"/>
      <c r="K132"/>
      <c r="L132"/>
      <c r="M132"/>
      <c r="N132"/>
    </row>
    <row r="133" spans="3:14">
      <c r="C133"/>
      <c r="D133"/>
      <c r="E133"/>
      <c r="F133"/>
      <c r="G133"/>
      <c r="H133"/>
      <c r="I133"/>
      <c r="J133"/>
      <c r="K133"/>
      <c r="L133"/>
      <c r="M133"/>
      <c r="N133"/>
    </row>
    <row r="134" spans="3:14">
      <c r="C134"/>
      <c r="D134"/>
      <c r="E134"/>
      <c r="F134"/>
      <c r="G134"/>
      <c r="H134"/>
      <c r="I134"/>
      <c r="J134"/>
      <c r="K134"/>
      <c r="L134"/>
      <c r="M134"/>
      <c r="N134"/>
    </row>
    <row r="135" spans="3:14">
      <c r="C135"/>
      <c r="D135"/>
      <c r="E135"/>
      <c r="F135"/>
      <c r="G135"/>
      <c r="H135"/>
      <c r="I135"/>
      <c r="J135"/>
      <c r="K135"/>
      <c r="L135"/>
      <c r="M135"/>
      <c r="N135"/>
    </row>
    <row r="136" spans="3:14">
      <c r="C136"/>
      <c r="D136"/>
      <c r="E136"/>
      <c r="F136"/>
      <c r="G136"/>
      <c r="H136"/>
      <c r="I136"/>
      <c r="J136"/>
      <c r="K136"/>
      <c r="L136"/>
      <c r="M136"/>
      <c r="N136"/>
    </row>
    <row r="137" spans="3:14">
      <c r="C137"/>
      <c r="D137"/>
      <c r="E137"/>
      <c r="F137"/>
      <c r="G137"/>
      <c r="H137"/>
      <c r="I137"/>
      <c r="J137"/>
      <c r="K137"/>
      <c r="L137"/>
      <c r="M137"/>
      <c r="N137"/>
    </row>
    <row r="138" spans="3:14">
      <c r="C138"/>
      <c r="D138"/>
      <c r="E138"/>
      <c r="F138"/>
      <c r="G138"/>
      <c r="H138"/>
      <c r="I138"/>
      <c r="J138"/>
      <c r="K138"/>
      <c r="L138"/>
      <c r="M138"/>
      <c r="N138"/>
    </row>
    <row r="139" spans="3:14">
      <c r="C139"/>
      <c r="D139"/>
      <c r="E139"/>
      <c r="F139"/>
      <c r="G139"/>
      <c r="H139"/>
      <c r="I139"/>
      <c r="J139"/>
      <c r="K139"/>
      <c r="L139"/>
      <c r="M139"/>
      <c r="N139"/>
    </row>
    <row r="140" spans="3:14">
      <c r="C140"/>
      <c r="D140"/>
      <c r="E140"/>
      <c r="F140"/>
      <c r="G140"/>
      <c r="H140"/>
      <c r="I140"/>
      <c r="J140"/>
      <c r="K140"/>
      <c r="L140"/>
      <c r="M140"/>
      <c r="N140"/>
    </row>
    <row r="141" spans="3:14">
      <c r="C141"/>
      <c r="D141"/>
      <c r="E141"/>
      <c r="F141"/>
      <c r="G141"/>
      <c r="H141"/>
      <c r="I141"/>
      <c r="J141"/>
      <c r="K141"/>
      <c r="L141"/>
      <c r="M141"/>
      <c r="N141"/>
    </row>
    <row r="142" spans="3:14">
      <c r="C142"/>
      <c r="D142"/>
      <c r="E142"/>
      <c r="F142"/>
      <c r="G142"/>
      <c r="H142"/>
      <c r="I142"/>
      <c r="J142"/>
      <c r="K142"/>
      <c r="L142"/>
      <c r="M142"/>
      <c r="N142"/>
    </row>
    <row r="143" spans="3:14">
      <c r="C143"/>
      <c r="D143"/>
      <c r="E143"/>
      <c r="F143"/>
      <c r="G143"/>
      <c r="H143"/>
      <c r="I143"/>
      <c r="J143"/>
      <c r="K143"/>
      <c r="L143"/>
      <c r="M143"/>
      <c r="N143"/>
    </row>
    <row r="144" spans="3:14">
      <c r="C144"/>
      <c r="D144"/>
      <c r="E144"/>
      <c r="F144"/>
      <c r="G144"/>
      <c r="H144"/>
      <c r="I144"/>
      <c r="J144"/>
      <c r="K144"/>
      <c r="L144"/>
      <c r="M144"/>
      <c r="N144"/>
    </row>
    <row r="145" spans="3:14">
      <c r="C145"/>
      <c r="D145"/>
      <c r="E145"/>
      <c r="F145"/>
      <c r="G145"/>
      <c r="H145"/>
      <c r="I145"/>
      <c r="J145"/>
      <c r="K145"/>
      <c r="L145"/>
      <c r="M145"/>
      <c r="N145"/>
    </row>
    <row r="146" spans="3:14">
      <c r="C146"/>
      <c r="D146"/>
      <c r="E146"/>
      <c r="F146"/>
      <c r="G146"/>
      <c r="H146"/>
      <c r="I146"/>
      <c r="J146"/>
      <c r="K146"/>
      <c r="L146"/>
      <c r="M146"/>
      <c r="N146"/>
    </row>
    <row r="147" spans="3:14">
      <c r="C147"/>
      <c r="D147"/>
      <c r="E147"/>
      <c r="F147"/>
      <c r="G147"/>
      <c r="H147"/>
      <c r="I147"/>
      <c r="J147"/>
      <c r="K147"/>
      <c r="L147"/>
      <c r="M147"/>
      <c r="N147"/>
    </row>
    <row r="148" spans="3:14">
      <c r="C148"/>
      <c r="D148"/>
      <c r="E148"/>
      <c r="F148"/>
      <c r="G148"/>
      <c r="H148"/>
      <c r="I148"/>
      <c r="J148"/>
      <c r="K148"/>
      <c r="L148"/>
      <c r="M148"/>
      <c r="N148"/>
    </row>
    <row r="149" spans="3:14">
      <c r="C149"/>
      <c r="D149"/>
      <c r="E149"/>
      <c r="F149"/>
      <c r="G149"/>
      <c r="H149"/>
      <c r="I149"/>
      <c r="J149"/>
      <c r="K149"/>
      <c r="L149"/>
      <c r="M149"/>
      <c r="N149"/>
    </row>
    <row r="150" spans="3:14">
      <c r="C150"/>
      <c r="D150"/>
      <c r="E150"/>
      <c r="F150"/>
      <c r="G150"/>
      <c r="H150"/>
      <c r="I150"/>
      <c r="J150"/>
      <c r="K150"/>
      <c r="L150"/>
      <c r="M150"/>
      <c r="N150"/>
    </row>
    <row r="151" spans="3:14">
      <c r="C151"/>
      <c r="D151"/>
      <c r="E151"/>
      <c r="F151"/>
      <c r="G151"/>
      <c r="H151"/>
      <c r="I151"/>
      <c r="J151"/>
      <c r="K151"/>
      <c r="L151"/>
      <c r="M151"/>
      <c r="N151"/>
    </row>
    <row r="152" spans="3:14">
      <c r="C152"/>
      <c r="D152"/>
      <c r="E152"/>
      <c r="F152"/>
      <c r="G152"/>
      <c r="H152"/>
      <c r="I152"/>
      <c r="J152"/>
      <c r="K152"/>
      <c r="L152"/>
      <c r="M152"/>
      <c r="N152"/>
    </row>
    <row r="153" spans="3:14">
      <c r="C153"/>
      <c r="D153"/>
      <c r="E153"/>
      <c r="F153"/>
      <c r="G153"/>
      <c r="H153"/>
      <c r="I153"/>
      <c r="J153"/>
      <c r="K153"/>
      <c r="L153"/>
      <c r="M153"/>
      <c r="N153"/>
    </row>
    <row r="154" spans="3:14">
      <c r="C154"/>
      <c r="D154"/>
      <c r="E154"/>
      <c r="F154"/>
      <c r="G154"/>
      <c r="H154"/>
      <c r="I154"/>
      <c r="J154"/>
      <c r="K154"/>
      <c r="L154"/>
      <c r="M154"/>
      <c r="N154"/>
    </row>
    <row r="155" spans="3:14">
      <c r="C155"/>
      <c r="D155"/>
      <c r="E155"/>
      <c r="F155"/>
      <c r="G155"/>
      <c r="H155"/>
      <c r="I155"/>
      <c r="J155"/>
      <c r="K155"/>
      <c r="L155"/>
      <c r="M155"/>
      <c r="N155"/>
    </row>
    <row r="156" spans="3:14">
      <c r="C156"/>
      <c r="D156"/>
      <c r="E156"/>
      <c r="F156"/>
      <c r="G156"/>
      <c r="H156"/>
      <c r="I156"/>
      <c r="J156"/>
      <c r="K156"/>
      <c r="L156"/>
      <c r="M156"/>
      <c r="N156"/>
    </row>
    <row r="157" spans="3:14">
      <c r="C157"/>
      <c r="D157"/>
      <c r="E157"/>
      <c r="F157"/>
      <c r="G157"/>
      <c r="H157"/>
      <c r="I157"/>
      <c r="J157"/>
      <c r="K157"/>
      <c r="L157"/>
      <c r="M157"/>
      <c r="N157"/>
    </row>
    <row r="158" spans="3:14">
      <c r="C158"/>
      <c r="D158"/>
      <c r="E158"/>
      <c r="F158"/>
      <c r="G158"/>
      <c r="H158"/>
      <c r="I158"/>
      <c r="J158"/>
      <c r="K158"/>
      <c r="L158"/>
      <c r="M158"/>
      <c r="N158"/>
    </row>
    <row r="159" spans="3:14">
      <c r="C159"/>
      <c r="D159"/>
      <c r="E159"/>
      <c r="F159"/>
      <c r="G159"/>
      <c r="H159"/>
      <c r="I159"/>
      <c r="J159"/>
      <c r="K159"/>
      <c r="L159"/>
      <c r="M159"/>
      <c r="N159"/>
    </row>
    <row r="160" spans="3:14">
      <c r="C160"/>
      <c r="D160"/>
      <c r="E160"/>
      <c r="F160"/>
      <c r="G160"/>
      <c r="H160"/>
      <c r="I160"/>
      <c r="J160"/>
      <c r="K160"/>
      <c r="L160"/>
      <c r="M160"/>
      <c r="N160"/>
    </row>
    <row r="161" spans="3:14">
      <c r="C161"/>
      <c r="D161"/>
      <c r="E161"/>
      <c r="F161"/>
      <c r="G161"/>
      <c r="H161"/>
      <c r="I161"/>
      <c r="J161"/>
      <c r="K161"/>
      <c r="L161"/>
      <c r="M161"/>
      <c r="N161"/>
    </row>
    <row r="162" spans="3:14">
      <c r="C162"/>
      <c r="D162"/>
      <c r="E162"/>
      <c r="F162"/>
      <c r="G162"/>
      <c r="H162"/>
      <c r="I162"/>
      <c r="J162"/>
      <c r="K162"/>
      <c r="L162"/>
      <c r="M162"/>
      <c r="N162"/>
    </row>
    <row r="163" spans="3:14">
      <c r="C163"/>
      <c r="D163"/>
      <c r="E163"/>
      <c r="F163"/>
      <c r="G163"/>
      <c r="H163"/>
      <c r="I163"/>
      <c r="J163"/>
      <c r="K163"/>
      <c r="L163"/>
      <c r="M163"/>
      <c r="N163"/>
    </row>
    <row r="164" spans="3:14">
      <c r="C164"/>
      <c r="D164"/>
      <c r="E164"/>
      <c r="F164"/>
      <c r="G164"/>
      <c r="H164"/>
      <c r="I164"/>
      <c r="J164"/>
      <c r="K164"/>
      <c r="L164"/>
      <c r="M164"/>
      <c r="N164"/>
    </row>
    <row r="165" spans="3:14">
      <c r="C165"/>
      <c r="D165"/>
      <c r="E165"/>
      <c r="F165"/>
      <c r="G165"/>
      <c r="H165"/>
      <c r="I165"/>
      <c r="J165"/>
      <c r="K165"/>
      <c r="L165"/>
      <c r="M165"/>
      <c r="N165"/>
    </row>
    <row r="166" spans="3:14">
      <c r="C166"/>
      <c r="D166"/>
      <c r="E166"/>
      <c r="F166"/>
      <c r="G166"/>
      <c r="H166"/>
      <c r="I166"/>
      <c r="J166"/>
      <c r="K166"/>
      <c r="L166"/>
      <c r="M166"/>
      <c r="N166"/>
    </row>
    <row r="167" spans="3:14">
      <c r="C167"/>
      <c r="D167"/>
      <c r="E167"/>
      <c r="F167"/>
      <c r="G167"/>
      <c r="H167"/>
      <c r="I167"/>
      <c r="J167"/>
      <c r="K167"/>
      <c r="L167"/>
      <c r="M167"/>
      <c r="N167"/>
    </row>
    <row r="168" spans="3:14">
      <c r="C168"/>
      <c r="D168"/>
      <c r="E168"/>
      <c r="F168"/>
      <c r="G168"/>
      <c r="H168"/>
      <c r="I168"/>
      <c r="J168"/>
      <c r="K168"/>
      <c r="L168"/>
      <c r="M168"/>
      <c r="N168"/>
    </row>
    <row r="169" spans="3:14">
      <c r="C169"/>
      <c r="D169"/>
      <c r="E169"/>
      <c r="F169"/>
      <c r="G169"/>
      <c r="H169"/>
      <c r="I169"/>
      <c r="J169"/>
      <c r="K169"/>
      <c r="L169"/>
      <c r="M169"/>
      <c r="N169"/>
    </row>
    <row r="170" spans="3:14">
      <c r="C170"/>
      <c r="D170"/>
      <c r="E170"/>
      <c r="F170"/>
      <c r="G170"/>
      <c r="H170"/>
      <c r="I170"/>
      <c r="J170"/>
      <c r="K170"/>
      <c r="L170"/>
      <c r="M170"/>
      <c r="N170"/>
    </row>
    <row r="171" spans="3:14">
      <c r="C171"/>
      <c r="D171"/>
      <c r="E171"/>
      <c r="F171"/>
      <c r="G171"/>
      <c r="H171"/>
      <c r="I171"/>
      <c r="J171"/>
      <c r="K171"/>
      <c r="L171"/>
      <c r="M171"/>
      <c r="N171"/>
    </row>
    <row r="172" spans="3:14">
      <c r="C172"/>
      <c r="D172"/>
      <c r="E172"/>
      <c r="F172"/>
      <c r="G172"/>
      <c r="H172"/>
      <c r="I172"/>
      <c r="J172"/>
      <c r="K172"/>
      <c r="L172"/>
      <c r="M172"/>
      <c r="N172"/>
    </row>
    <row r="173" spans="3:14">
      <c r="C173"/>
      <c r="D173"/>
      <c r="E173"/>
      <c r="F173"/>
      <c r="G173"/>
      <c r="H173"/>
      <c r="I173"/>
      <c r="J173"/>
      <c r="K173"/>
      <c r="L173"/>
      <c r="M173"/>
      <c r="N173"/>
    </row>
    <row r="174" spans="3:14">
      <c r="C174"/>
      <c r="D174"/>
      <c r="E174"/>
      <c r="F174"/>
      <c r="G174"/>
      <c r="H174"/>
      <c r="I174"/>
      <c r="J174"/>
      <c r="K174"/>
      <c r="L174"/>
      <c r="M174"/>
      <c r="N174"/>
    </row>
    <row r="175" spans="3:14">
      <c r="C175"/>
      <c r="D175"/>
      <c r="E175"/>
      <c r="F175"/>
      <c r="G175"/>
      <c r="H175"/>
      <c r="I175"/>
      <c r="J175"/>
      <c r="K175"/>
      <c r="L175"/>
      <c r="M175"/>
      <c r="N175"/>
    </row>
    <row r="176" spans="3:14">
      <c r="C176"/>
      <c r="D176"/>
      <c r="E176"/>
      <c r="F176"/>
      <c r="G176"/>
      <c r="H176"/>
      <c r="I176"/>
      <c r="J176"/>
      <c r="K176"/>
      <c r="L176"/>
      <c r="M176"/>
      <c r="N176"/>
    </row>
    <row r="177" spans="3:14">
      <c r="C177"/>
      <c r="D177"/>
      <c r="E177"/>
      <c r="F177"/>
      <c r="G177"/>
      <c r="H177"/>
      <c r="I177"/>
      <c r="J177"/>
      <c r="K177"/>
      <c r="L177"/>
      <c r="M177"/>
      <c r="N177"/>
    </row>
    <row r="178" spans="3:14">
      <c r="C178"/>
      <c r="D178"/>
      <c r="E178"/>
      <c r="F178"/>
      <c r="G178"/>
      <c r="H178"/>
      <c r="I178"/>
      <c r="J178"/>
      <c r="K178"/>
      <c r="L178"/>
      <c r="M178"/>
      <c r="N178"/>
    </row>
    <row r="179" spans="3:14">
      <c r="C179"/>
      <c r="D179"/>
      <c r="E179"/>
      <c r="F179"/>
      <c r="G179"/>
      <c r="H179"/>
      <c r="I179"/>
      <c r="J179"/>
      <c r="K179"/>
      <c r="L179"/>
      <c r="M179"/>
      <c r="N179"/>
    </row>
    <row r="180" spans="3:14">
      <c r="C180"/>
      <c r="D180"/>
      <c r="E180"/>
      <c r="F180"/>
      <c r="G180"/>
      <c r="H180"/>
      <c r="I180"/>
      <c r="J180"/>
      <c r="K180"/>
      <c r="L180"/>
      <c r="M180"/>
      <c r="N180"/>
    </row>
    <row r="181" spans="3:14">
      <c r="C181"/>
      <c r="D181"/>
      <c r="E181"/>
      <c r="F181"/>
      <c r="G181"/>
      <c r="H181"/>
      <c r="I181"/>
      <c r="J181"/>
      <c r="K181"/>
      <c r="L181"/>
      <c r="M181"/>
      <c r="N181"/>
    </row>
    <row r="182" spans="3:14">
      <c r="C182"/>
      <c r="D182"/>
      <c r="E182"/>
      <c r="F182"/>
      <c r="G182"/>
      <c r="H182"/>
      <c r="I182"/>
      <c r="J182"/>
      <c r="K182"/>
      <c r="L182"/>
      <c r="M182"/>
      <c r="N182"/>
    </row>
    <row r="183" spans="3:14">
      <c r="C183"/>
      <c r="D183"/>
      <c r="E183"/>
      <c r="F183"/>
      <c r="G183"/>
      <c r="H183"/>
      <c r="I183"/>
      <c r="J183"/>
      <c r="K183"/>
      <c r="L183"/>
      <c r="M183"/>
      <c r="N183"/>
    </row>
    <row r="184" spans="3:14">
      <c r="C184"/>
      <c r="D184"/>
      <c r="E184"/>
      <c r="F184"/>
      <c r="G184"/>
      <c r="H184"/>
      <c r="I184"/>
      <c r="J184"/>
      <c r="K184"/>
      <c r="L184"/>
      <c r="M184"/>
      <c r="N184"/>
    </row>
    <row r="185" spans="3:14">
      <c r="C185"/>
      <c r="D185"/>
      <c r="E185"/>
      <c r="F185"/>
      <c r="G185"/>
      <c r="H185"/>
      <c r="I185"/>
      <c r="J185"/>
      <c r="K185"/>
      <c r="L185"/>
      <c r="M185"/>
      <c r="N185"/>
    </row>
    <row r="186" spans="3:14">
      <c r="C186"/>
      <c r="D186"/>
      <c r="E186"/>
      <c r="F186"/>
      <c r="G186"/>
      <c r="H186"/>
      <c r="I186"/>
      <c r="J186"/>
      <c r="K186"/>
      <c r="L186"/>
      <c r="M186"/>
      <c r="N186"/>
    </row>
    <row r="187" spans="3:14">
      <c r="C187"/>
      <c r="D187"/>
      <c r="E187"/>
      <c r="F187"/>
      <c r="G187"/>
      <c r="H187"/>
      <c r="I187"/>
      <c r="J187"/>
      <c r="K187"/>
      <c r="L187"/>
      <c r="M187"/>
      <c r="N187"/>
    </row>
    <row r="188" spans="3:14">
      <c r="C188"/>
      <c r="D188"/>
      <c r="E188"/>
      <c r="F188"/>
      <c r="G188"/>
      <c r="H188"/>
      <c r="I188"/>
      <c r="J188"/>
      <c r="K188"/>
      <c r="L188"/>
      <c r="M188"/>
      <c r="N188"/>
    </row>
    <row r="189" spans="3:14">
      <c r="C189"/>
      <c r="D189"/>
      <c r="E189"/>
      <c r="F189"/>
      <c r="G189"/>
      <c r="H189"/>
      <c r="I189"/>
      <c r="J189"/>
      <c r="K189"/>
      <c r="L189"/>
      <c r="M189"/>
      <c r="N189"/>
    </row>
    <row r="190" spans="3:14">
      <c r="C190"/>
      <c r="D190"/>
      <c r="E190"/>
      <c r="F190"/>
      <c r="G190"/>
      <c r="H190"/>
      <c r="I190"/>
      <c r="J190"/>
      <c r="K190"/>
      <c r="L190"/>
      <c r="M190"/>
      <c r="N190"/>
    </row>
    <row r="191" spans="3:14">
      <c r="C191"/>
      <c r="D191"/>
      <c r="E191"/>
      <c r="F191"/>
      <c r="G191"/>
      <c r="H191"/>
      <c r="I191"/>
      <c r="J191"/>
      <c r="K191"/>
      <c r="L191"/>
      <c r="M191"/>
      <c r="N191"/>
    </row>
    <row r="192" spans="3:14">
      <c r="C192"/>
      <c r="D192"/>
      <c r="E192"/>
      <c r="F192"/>
      <c r="G192"/>
      <c r="H192"/>
      <c r="I192"/>
      <c r="J192"/>
      <c r="K192"/>
      <c r="L192"/>
      <c r="M192"/>
      <c r="N192"/>
    </row>
    <row r="193" spans="3:14">
      <c r="C193"/>
      <c r="D193"/>
      <c r="E193"/>
      <c r="F193"/>
      <c r="G193"/>
      <c r="H193"/>
      <c r="I193"/>
      <c r="J193"/>
      <c r="K193"/>
      <c r="L193"/>
      <c r="M193"/>
      <c r="N193"/>
    </row>
    <row r="194" spans="3:14">
      <c r="C194"/>
      <c r="D194"/>
      <c r="E194"/>
      <c r="F194"/>
      <c r="G194"/>
      <c r="H194"/>
      <c r="I194"/>
      <c r="J194"/>
      <c r="K194"/>
      <c r="L194"/>
      <c r="M194"/>
      <c r="N194"/>
    </row>
    <row r="195" spans="3:14">
      <c r="C195"/>
      <c r="D195"/>
      <c r="E195"/>
      <c r="F195"/>
      <c r="G195"/>
      <c r="H195"/>
      <c r="I195"/>
      <c r="J195"/>
      <c r="K195"/>
      <c r="L195"/>
      <c r="M195"/>
      <c r="N195"/>
    </row>
    <row r="196" spans="3:14">
      <c r="C196"/>
      <c r="D196"/>
      <c r="E196"/>
      <c r="F196"/>
      <c r="G196"/>
      <c r="H196"/>
      <c r="I196"/>
      <c r="J196"/>
      <c r="K196"/>
      <c r="L196"/>
      <c r="M196"/>
      <c r="N196"/>
    </row>
    <row r="197" spans="3:14">
      <c r="C197"/>
      <c r="D197"/>
      <c r="E197"/>
      <c r="F197"/>
      <c r="G197"/>
      <c r="H197"/>
      <c r="I197"/>
      <c r="J197"/>
      <c r="K197"/>
      <c r="L197"/>
      <c r="M197"/>
      <c r="N197"/>
    </row>
    <row r="198" spans="3:14">
      <c r="C198"/>
      <c r="D198"/>
      <c r="E198"/>
      <c r="F198"/>
      <c r="G198"/>
      <c r="H198"/>
      <c r="I198"/>
      <c r="J198"/>
      <c r="K198"/>
      <c r="L198"/>
      <c r="M198"/>
      <c r="N198"/>
    </row>
    <row r="199" spans="3:14">
      <c r="C199"/>
      <c r="D199"/>
      <c r="E199"/>
      <c r="F199"/>
      <c r="G199"/>
      <c r="H199"/>
      <c r="I199"/>
      <c r="J199"/>
      <c r="K199"/>
      <c r="L199"/>
      <c r="M199"/>
      <c r="N199"/>
    </row>
    <row r="200" spans="3:14">
      <c r="C200"/>
      <c r="D200"/>
      <c r="E200"/>
      <c r="F200"/>
      <c r="G200"/>
      <c r="H200"/>
      <c r="I200"/>
      <c r="J200"/>
      <c r="K200"/>
      <c r="L200"/>
      <c r="M200"/>
      <c r="N200"/>
    </row>
    <row r="201" spans="3:14">
      <c r="C201"/>
      <c r="D201"/>
      <c r="E201"/>
      <c r="F201"/>
      <c r="G201"/>
      <c r="H201"/>
      <c r="I201"/>
      <c r="J201"/>
      <c r="K201"/>
      <c r="L201"/>
      <c r="M201"/>
      <c r="N201"/>
    </row>
    <row r="202" spans="3:14">
      <c r="C202"/>
      <c r="D202"/>
      <c r="E202"/>
      <c r="F202"/>
      <c r="G202"/>
      <c r="H202"/>
      <c r="I202"/>
      <c r="J202"/>
      <c r="K202"/>
      <c r="L202"/>
      <c r="M202"/>
      <c r="N202"/>
    </row>
    <row r="203" spans="3:14">
      <c r="C203"/>
      <c r="D203"/>
      <c r="E203"/>
      <c r="F203"/>
      <c r="G203"/>
      <c r="H203"/>
      <c r="I203"/>
      <c r="J203"/>
      <c r="K203"/>
      <c r="L203"/>
      <c r="M203"/>
      <c r="N203"/>
    </row>
    <row r="204" spans="3:14">
      <c r="C204"/>
      <c r="D204"/>
      <c r="E204"/>
      <c r="F204"/>
      <c r="G204"/>
      <c r="H204"/>
      <c r="I204"/>
      <c r="J204"/>
      <c r="K204"/>
      <c r="L204"/>
      <c r="M204"/>
      <c r="N204"/>
    </row>
    <row r="205" spans="3:14">
      <c r="C205"/>
      <c r="D205"/>
      <c r="E205"/>
      <c r="F205"/>
      <c r="G205"/>
      <c r="H205"/>
      <c r="I205"/>
      <c r="J205"/>
      <c r="K205"/>
      <c r="L205"/>
      <c r="M205"/>
      <c r="N205"/>
    </row>
    <row r="206" spans="3:14">
      <c r="C206"/>
      <c r="D206"/>
      <c r="E206"/>
      <c r="F206"/>
      <c r="G206"/>
      <c r="H206"/>
      <c r="I206"/>
      <c r="J206"/>
      <c r="K206"/>
      <c r="L206"/>
      <c r="M206"/>
      <c r="N206"/>
    </row>
    <row r="207" spans="3:14">
      <c r="C207"/>
      <c r="D207"/>
      <c r="E207"/>
      <c r="F207"/>
      <c r="G207"/>
      <c r="H207"/>
      <c r="I207"/>
      <c r="J207"/>
      <c r="K207"/>
      <c r="L207"/>
      <c r="M207"/>
      <c r="N207"/>
    </row>
    <row r="208" spans="3:14">
      <c r="C208"/>
      <c r="D208"/>
      <c r="E208"/>
      <c r="F208"/>
      <c r="G208"/>
      <c r="H208"/>
      <c r="I208"/>
      <c r="J208"/>
      <c r="K208"/>
      <c r="L208"/>
      <c r="M208"/>
      <c r="N208"/>
    </row>
    <row r="209" spans="3:14">
      <c r="C209"/>
      <c r="D209"/>
      <c r="E209"/>
      <c r="F209"/>
      <c r="G209"/>
      <c r="H209"/>
      <c r="I209"/>
      <c r="J209"/>
      <c r="K209"/>
      <c r="L209"/>
      <c r="M209"/>
      <c r="N209"/>
    </row>
    <row r="210" spans="3:14">
      <c r="C210"/>
      <c r="D210"/>
      <c r="E210"/>
      <c r="F210"/>
      <c r="G210"/>
      <c r="H210"/>
      <c r="I210"/>
      <c r="J210"/>
      <c r="K210"/>
      <c r="L210"/>
      <c r="M210"/>
      <c r="N210"/>
    </row>
    <row r="211" spans="3:14">
      <c r="C211"/>
      <c r="D211"/>
      <c r="E211"/>
      <c r="F211"/>
      <c r="G211"/>
      <c r="H211"/>
      <c r="I211"/>
      <c r="J211"/>
      <c r="K211"/>
      <c r="L211"/>
      <c r="M211"/>
      <c r="N211"/>
    </row>
    <row r="212" spans="3:14">
      <c r="C212"/>
      <c r="D212"/>
      <c r="E212"/>
      <c r="F212"/>
      <c r="G212"/>
      <c r="H212"/>
      <c r="I212"/>
      <c r="J212"/>
      <c r="K212"/>
      <c r="L212"/>
      <c r="M212"/>
      <c r="N212"/>
    </row>
    <row r="213" spans="3:14">
      <c r="C213"/>
      <c r="D213"/>
      <c r="E213"/>
      <c r="F213"/>
      <c r="G213"/>
      <c r="H213"/>
      <c r="I213"/>
      <c r="J213"/>
      <c r="K213"/>
      <c r="L213"/>
      <c r="M213"/>
      <c r="N213"/>
    </row>
    <row r="214" spans="3:14">
      <c r="C214"/>
      <c r="D214"/>
      <c r="E214"/>
      <c r="F214"/>
      <c r="G214"/>
      <c r="H214"/>
      <c r="I214"/>
      <c r="J214"/>
      <c r="K214"/>
      <c r="L214"/>
      <c r="M214"/>
      <c r="N214"/>
    </row>
    <row r="215" spans="3:14">
      <c r="C215"/>
      <c r="D215"/>
      <c r="E215"/>
      <c r="F215"/>
      <c r="G215"/>
      <c r="H215"/>
      <c r="I215"/>
      <c r="J215"/>
      <c r="K215"/>
      <c r="L215"/>
      <c r="M215"/>
      <c r="N215"/>
    </row>
    <row r="216" spans="3:14">
      <c r="C216"/>
      <c r="D216"/>
      <c r="E216"/>
      <c r="F216"/>
      <c r="G216"/>
      <c r="H216"/>
      <c r="I216"/>
      <c r="J216"/>
      <c r="K216"/>
      <c r="L216"/>
      <c r="M216"/>
      <c r="N216"/>
    </row>
    <row r="217" spans="3:14">
      <c r="C217"/>
      <c r="D217"/>
      <c r="E217"/>
      <c r="F217"/>
      <c r="G217"/>
      <c r="H217"/>
      <c r="I217"/>
      <c r="J217"/>
      <c r="K217"/>
      <c r="L217"/>
      <c r="M217"/>
      <c r="N217"/>
    </row>
    <row r="218" spans="3:14">
      <c r="C218"/>
      <c r="D218"/>
      <c r="E218"/>
      <c r="F218"/>
      <c r="G218"/>
      <c r="H218"/>
      <c r="I218"/>
      <c r="J218"/>
      <c r="K218"/>
      <c r="L218"/>
      <c r="M218"/>
      <c r="N218"/>
    </row>
    <row r="219" spans="3:14">
      <c r="C219"/>
      <c r="D219"/>
      <c r="E219"/>
      <c r="F219"/>
      <c r="G219"/>
      <c r="H219"/>
      <c r="I219"/>
      <c r="J219"/>
      <c r="K219"/>
      <c r="L219"/>
      <c r="M219"/>
      <c r="N219"/>
    </row>
    <row r="220" spans="3:14">
      <c r="C220"/>
      <c r="D220"/>
      <c r="E220"/>
      <c r="F220"/>
      <c r="G220"/>
      <c r="H220"/>
      <c r="I220"/>
      <c r="J220"/>
      <c r="K220"/>
      <c r="L220"/>
      <c r="M220"/>
      <c r="N220"/>
    </row>
    <row r="221" spans="3:14">
      <c r="C221"/>
      <c r="D221"/>
      <c r="E221"/>
      <c r="F221"/>
      <c r="G221"/>
      <c r="H221"/>
      <c r="I221"/>
      <c r="J221"/>
      <c r="K221"/>
      <c r="L221"/>
      <c r="M221"/>
      <c r="N221"/>
    </row>
    <row r="222" spans="3:14">
      <c r="C222"/>
      <c r="D222"/>
      <c r="E222"/>
      <c r="F222"/>
      <c r="G222"/>
      <c r="H222"/>
      <c r="I222"/>
      <c r="J222"/>
      <c r="K222"/>
      <c r="L222"/>
      <c r="M222"/>
      <c r="N222"/>
    </row>
    <row r="223" spans="3:14">
      <c r="C223"/>
      <c r="D223"/>
      <c r="E223"/>
      <c r="F223"/>
      <c r="G223"/>
      <c r="H223"/>
      <c r="I223"/>
      <c r="J223"/>
      <c r="K223"/>
      <c r="L223"/>
      <c r="M223"/>
      <c r="N223"/>
    </row>
    <row r="224" spans="3:14">
      <c r="C224"/>
      <c r="D224"/>
      <c r="E224"/>
      <c r="F224"/>
      <c r="G224"/>
      <c r="H224"/>
      <c r="I224"/>
      <c r="J224"/>
      <c r="K224"/>
      <c r="L224"/>
      <c r="M224"/>
      <c r="N224"/>
    </row>
    <row r="225" spans="3:14">
      <c r="C225"/>
      <c r="D225"/>
      <c r="E225"/>
      <c r="F225"/>
      <c r="G225"/>
      <c r="H225"/>
      <c r="I225"/>
      <c r="J225"/>
      <c r="K225"/>
      <c r="L225"/>
      <c r="M225"/>
      <c r="N225"/>
    </row>
    <row r="226" spans="3:14">
      <c r="C226"/>
      <c r="D226"/>
      <c r="E226"/>
      <c r="F226"/>
      <c r="G226"/>
      <c r="H226"/>
      <c r="I226"/>
      <c r="J226"/>
      <c r="K226"/>
      <c r="L226"/>
      <c r="M226"/>
      <c r="N226"/>
    </row>
    <row r="227" spans="3:14">
      <c r="C227"/>
      <c r="D227"/>
      <c r="E227"/>
      <c r="F227"/>
      <c r="G227"/>
      <c r="H227"/>
      <c r="I227"/>
      <c r="J227"/>
      <c r="K227"/>
      <c r="L227"/>
      <c r="M227"/>
      <c r="N227"/>
    </row>
    <row r="228" spans="3:14">
      <c r="C228"/>
      <c r="D228"/>
      <c r="E228"/>
      <c r="F228"/>
      <c r="G228"/>
      <c r="H228"/>
      <c r="I228"/>
      <c r="J228"/>
      <c r="K228"/>
      <c r="L228"/>
      <c r="M228"/>
      <c r="N228"/>
    </row>
    <row r="229" spans="3:14">
      <c r="C229"/>
      <c r="D229"/>
      <c r="E229"/>
      <c r="F229"/>
      <c r="G229"/>
      <c r="H229"/>
      <c r="I229"/>
      <c r="J229"/>
      <c r="K229"/>
      <c r="L229"/>
      <c r="M229"/>
      <c r="N229"/>
    </row>
    <row r="230" spans="3:14">
      <c r="C230"/>
      <c r="D230"/>
      <c r="E230"/>
      <c r="F230"/>
      <c r="G230"/>
      <c r="H230"/>
      <c r="I230"/>
      <c r="J230"/>
      <c r="K230"/>
      <c r="L230"/>
      <c r="M230"/>
      <c r="N230"/>
    </row>
    <row r="231" spans="3:14">
      <c r="C231"/>
      <c r="D231"/>
      <c r="E231"/>
      <c r="F231"/>
      <c r="G231"/>
      <c r="H231"/>
      <c r="I231"/>
      <c r="J231"/>
      <c r="K231"/>
      <c r="L231"/>
      <c r="M231"/>
      <c r="N231"/>
    </row>
    <row r="232" spans="3:14">
      <c r="C232"/>
      <c r="D232"/>
      <c r="E232"/>
      <c r="F232"/>
      <c r="G232"/>
      <c r="H232"/>
      <c r="I232"/>
      <c r="J232"/>
      <c r="K232"/>
      <c r="L232"/>
      <c r="M232"/>
      <c r="N232"/>
    </row>
    <row r="233" spans="3:14">
      <c r="C233"/>
      <c r="D233"/>
      <c r="E233"/>
      <c r="F233"/>
      <c r="G233"/>
      <c r="H233"/>
      <c r="I233"/>
      <c r="J233"/>
      <c r="K233"/>
      <c r="L233"/>
      <c r="M233"/>
      <c r="N233"/>
    </row>
    <row r="234" spans="3:14">
      <c r="C234"/>
      <c r="D234"/>
      <c r="E234"/>
      <c r="F234"/>
      <c r="G234"/>
      <c r="H234"/>
      <c r="I234"/>
      <c r="J234"/>
      <c r="K234"/>
      <c r="L234"/>
      <c r="M234"/>
      <c r="N234"/>
    </row>
    <row r="235" spans="3:14">
      <c r="C235"/>
      <c r="D235"/>
      <c r="E235"/>
      <c r="F235"/>
      <c r="G235"/>
      <c r="H235"/>
      <c r="I235"/>
      <c r="J235"/>
      <c r="K235"/>
      <c r="L235"/>
      <c r="M235"/>
      <c r="N235"/>
    </row>
    <row r="236" spans="3:14">
      <c r="C236"/>
      <c r="D236"/>
      <c r="E236"/>
      <c r="F236"/>
      <c r="G236"/>
      <c r="H236"/>
      <c r="I236"/>
      <c r="J236"/>
      <c r="K236"/>
      <c r="L236"/>
      <c r="M236"/>
      <c r="N236"/>
    </row>
    <row r="237" spans="3:14">
      <c r="C237"/>
      <c r="D237"/>
      <c r="E237"/>
      <c r="F237"/>
      <c r="G237"/>
      <c r="H237"/>
      <c r="I237"/>
      <c r="J237"/>
      <c r="K237"/>
      <c r="L237"/>
      <c r="M237"/>
      <c r="N237"/>
    </row>
    <row r="238" spans="3:14">
      <c r="C238"/>
      <c r="D238"/>
      <c r="E238"/>
      <c r="F238"/>
      <c r="G238"/>
      <c r="H238"/>
      <c r="I238"/>
      <c r="J238"/>
      <c r="K238"/>
      <c r="L238"/>
      <c r="M238"/>
      <c r="N238"/>
    </row>
    <row r="239" spans="3:14">
      <c r="C239"/>
      <c r="D239"/>
      <c r="E239"/>
      <c r="F239"/>
      <c r="G239"/>
      <c r="H239"/>
      <c r="I239"/>
      <c r="J239"/>
      <c r="K239"/>
      <c r="L239"/>
      <c r="M239"/>
      <c r="N239"/>
    </row>
    <row r="240" spans="3:14">
      <c r="C240"/>
      <c r="D240"/>
      <c r="E240"/>
      <c r="F240"/>
      <c r="G240"/>
      <c r="H240"/>
      <c r="I240"/>
      <c r="J240"/>
      <c r="K240"/>
      <c r="L240"/>
      <c r="M240"/>
      <c r="N240"/>
    </row>
  </sheetData>
  <sortState xmlns:xlrd2="http://schemas.microsoft.com/office/spreadsheetml/2017/richdata2" ref="A9:Q34">
    <sortCondition ref="A9:A34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35" right="0.23622047244094491" top="0.25" bottom="0.31" header="0.19" footer="0.13"/>
  <pageSetup paperSize="9" scale="59" orientation="landscape" verticalDpi="598" r:id="rId1"/>
  <headerFooter>
    <oddFooter>&amp;RPag.  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Q271"/>
  <sheetViews>
    <sheetView showGridLines="0" zoomScale="85" zoomScaleNormal="85" zoomScaleSheetLayoutView="90" workbookViewId="0">
      <pane xSplit="1" topLeftCell="B1" activePane="topRight" state="frozen"/>
      <selection pane="topRight" activeCell="H29" sqref="H29"/>
      <selection activeCell="F35" sqref="F35"/>
    </sheetView>
  </sheetViews>
  <sheetFormatPr defaultColWidth="8.85546875" defaultRowHeight="15.75"/>
  <cols>
    <col min="1" max="1" width="56.28515625" style="22" customWidth="1"/>
    <col min="2" max="2" width="12" style="23" customWidth="1"/>
    <col min="3" max="8" width="11.85546875" style="23" customWidth="1"/>
    <col min="9" max="14" width="11.85546875" customWidth="1"/>
    <col min="15" max="15" width="10.28515625" style="19" bestFit="1" customWidth="1"/>
    <col min="16" max="16" width="10.7109375" customWidth="1"/>
    <col min="17" max="17" width="11" style="20" customWidth="1"/>
  </cols>
  <sheetData>
    <row r="1" spans="1:17" ht="51" customHeight="1"/>
    <row r="2" spans="1:17">
      <c r="A2" s="338"/>
      <c r="B2" s="338"/>
      <c r="C2" s="338"/>
      <c r="D2" s="338"/>
      <c r="E2" s="338"/>
      <c r="F2" s="338"/>
      <c r="G2" s="338"/>
      <c r="H2" s="338"/>
    </row>
    <row r="3" spans="1:17">
      <c r="A3" s="338"/>
      <c r="B3" s="338"/>
      <c r="C3" s="338"/>
      <c r="D3" s="338"/>
      <c r="E3" s="338"/>
      <c r="F3" s="338"/>
      <c r="G3" s="338"/>
      <c r="H3" s="338"/>
    </row>
    <row r="4" spans="1:17" ht="21" customHeight="1"/>
    <row r="5" spans="1:17" s="11" customFormat="1" ht="18.75" customHeight="1">
      <c r="A5" s="339" t="s">
        <v>0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</row>
    <row r="6" spans="1:17" s="11" customFormat="1" ht="20.25" customHeight="1">
      <c r="A6" s="339" t="s">
        <v>109</v>
      </c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</row>
    <row r="7" spans="1:17" s="24" customFormat="1" ht="22.5" customHeight="1">
      <c r="A7" s="411" t="s">
        <v>2</v>
      </c>
      <c r="B7" s="412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42" t="s">
        <v>16</v>
      </c>
      <c r="P7" s="343"/>
      <c r="Q7" s="344"/>
    </row>
    <row r="8" spans="1:17" s="24" customFormat="1" ht="18" customHeight="1">
      <c r="A8" s="340"/>
      <c r="B8" s="341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18" customHeight="1">
      <c r="A9" s="259" t="s">
        <v>20</v>
      </c>
      <c r="B9" s="260">
        <v>122</v>
      </c>
      <c r="C9" s="267">
        <v>131</v>
      </c>
      <c r="D9" s="304">
        <v>71</v>
      </c>
      <c r="E9" s="261">
        <v>115</v>
      </c>
      <c r="F9" s="261" t="s">
        <v>46</v>
      </c>
      <c r="G9" s="261">
        <v>36</v>
      </c>
      <c r="H9" s="261">
        <v>84</v>
      </c>
      <c r="I9" s="261"/>
      <c r="J9" s="261"/>
      <c r="K9" s="261"/>
      <c r="L9" s="261"/>
      <c r="M9" s="261"/>
      <c r="N9" s="261"/>
      <c r="O9" s="47">
        <f t="shared" ref="O9:O39" si="0">B9*(IF(C9="",0,1)+IF(D9="",0,1)+IF(E9="",0,1)+IF(F9="",0,1)+IF(G9="",0,1)+IF(H9="",0,1)+IF(I9="",0,1)+IF(J9="",0,1)+IF(K9="",0,1)+IF(L9="",0,1)+IF(M9="",0,1)+IF(N9="",0,1))</f>
        <v>732</v>
      </c>
      <c r="P9" s="47">
        <f t="shared" ref="P9:P39" si="1">SUM(C9:N9)</f>
        <v>437</v>
      </c>
      <c r="Q9" s="54">
        <f t="shared" ref="Q9:Q37" si="2">IF(O9=0,"-",P9/O9)</f>
        <v>0.59699453551912574</v>
      </c>
    </row>
    <row r="10" spans="1:17" ht="18" customHeight="1">
      <c r="A10" s="259" t="s">
        <v>21</v>
      </c>
      <c r="B10" s="260">
        <v>96</v>
      </c>
      <c r="C10" s="267">
        <v>80</v>
      </c>
      <c r="D10" s="304">
        <v>92</v>
      </c>
      <c r="E10" s="261">
        <v>179</v>
      </c>
      <c r="F10" s="261" t="s">
        <v>46</v>
      </c>
      <c r="G10" s="261">
        <v>106</v>
      </c>
      <c r="H10" s="261">
        <v>29</v>
      </c>
      <c r="I10" s="261"/>
      <c r="J10" s="261"/>
      <c r="K10" s="261"/>
      <c r="L10" s="261"/>
      <c r="M10" s="261"/>
      <c r="N10" s="261"/>
      <c r="O10" s="47">
        <f t="shared" si="0"/>
        <v>576</v>
      </c>
      <c r="P10" s="47">
        <f t="shared" si="1"/>
        <v>486</v>
      </c>
      <c r="Q10" s="54">
        <f t="shared" si="2"/>
        <v>0.84375</v>
      </c>
    </row>
    <row r="11" spans="1:17" ht="18" customHeight="1">
      <c r="A11" s="259" t="s">
        <v>57</v>
      </c>
      <c r="B11" s="260">
        <v>32</v>
      </c>
      <c r="C11" s="267">
        <v>30</v>
      </c>
      <c r="D11" s="304">
        <v>31</v>
      </c>
      <c r="E11" s="261">
        <v>42</v>
      </c>
      <c r="F11" s="261" t="s">
        <v>46</v>
      </c>
      <c r="G11" s="261">
        <v>0</v>
      </c>
      <c r="H11" s="261">
        <v>17</v>
      </c>
      <c r="I11" s="261"/>
      <c r="J11" s="261"/>
      <c r="K11" s="261"/>
      <c r="L11" s="261"/>
      <c r="M11" s="261"/>
      <c r="N11" s="261"/>
      <c r="O11" s="47">
        <f t="shared" si="0"/>
        <v>192</v>
      </c>
      <c r="P11" s="47">
        <f t="shared" si="1"/>
        <v>120</v>
      </c>
      <c r="Q11" s="54">
        <f t="shared" si="2"/>
        <v>0.625</v>
      </c>
    </row>
    <row r="12" spans="1:17" ht="18" customHeight="1">
      <c r="A12" s="259" t="s">
        <v>22</v>
      </c>
      <c r="B12" s="260">
        <v>60</v>
      </c>
      <c r="C12" s="267">
        <v>35</v>
      </c>
      <c r="D12" s="304">
        <v>44</v>
      </c>
      <c r="E12" s="261">
        <v>25</v>
      </c>
      <c r="F12" s="261" t="s">
        <v>46</v>
      </c>
      <c r="G12" s="261">
        <v>43</v>
      </c>
      <c r="H12" s="261">
        <v>14</v>
      </c>
      <c r="I12" s="261"/>
      <c r="J12" s="261"/>
      <c r="K12" s="261"/>
      <c r="L12" s="261"/>
      <c r="M12" s="261"/>
      <c r="N12" s="261"/>
      <c r="O12" s="47">
        <f t="shared" si="0"/>
        <v>360</v>
      </c>
      <c r="P12" s="47">
        <f t="shared" si="1"/>
        <v>161</v>
      </c>
      <c r="Q12" s="54">
        <f t="shared" si="2"/>
        <v>0.44722222222222224</v>
      </c>
    </row>
    <row r="13" spans="1:17" ht="18" customHeight="1">
      <c r="A13" s="259" t="s">
        <v>25</v>
      </c>
      <c r="B13" s="260">
        <v>110</v>
      </c>
      <c r="C13" s="267">
        <v>61</v>
      </c>
      <c r="D13" s="304">
        <v>66</v>
      </c>
      <c r="E13" s="265">
        <v>53</v>
      </c>
      <c r="F13" s="265" t="s">
        <v>46</v>
      </c>
      <c r="G13" s="265">
        <v>75</v>
      </c>
      <c r="H13" s="265">
        <v>36</v>
      </c>
      <c r="I13" s="265"/>
      <c r="J13" s="265"/>
      <c r="K13" s="265"/>
      <c r="L13" s="265"/>
      <c r="M13" s="265"/>
      <c r="N13" s="265"/>
      <c r="O13" s="47">
        <f t="shared" si="0"/>
        <v>660</v>
      </c>
      <c r="P13" s="47">
        <f t="shared" si="1"/>
        <v>291</v>
      </c>
      <c r="Q13" s="54">
        <f t="shared" si="2"/>
        <v>0.44090909090909092</v>
      </c>
    </row>
    <row r="14" spans="1:17" ht="18" customHeight="1">
      <c r="A14" s="259" t="s">
        <v>23</v>
      </c>
      <c r="B14" s="260">
        <v>60</v>
      </c>
      <c r="C14" s="267">
        <v>17</v>
      </c>
      <c r="D14" s="304">
        <v>0</v>
      </c>
      <c r="E14" s="265">
        <v>13</v>
      </c>
      <c r="F14" s="265" t="s">
        <v>46</v>
      </c>
      <c r="G14" s="265">
        <v>52</v>
      </c>
      <c r="H14" s="265">
        <v>43</v>
      </c>
      <c r="I14" s="265"/>
      <c r="J14" s="265"/>
      <c r="K14" s="265"/>
      <c r="L14" s="265"/>
      <c r="M14" s="265"/>
      <c r="N14" s="265"/>
      <c r="O14" s="47">
        <f t="shared" si="0"/>
        <v>360</v>
      </c>
      <c r="P14" s="47">
        <f t="shared" si="1"/>
        <v>125</v>
      </c>
      <c r="Q14" s="54">
        <f t="shared" si="2"/>
        <v>0.34722222222222221</v>
      </c>
    </row>
    <row r="15" spans="1:17" ht="18" customHeight="1">
      <c r="A15" s="259" t="s">
        <v>24</v>
      </c>
      <c r="B15" s="260">
        <f>92+60</f>
        <v>152</v>
      </c>
      <c r="C15" s="267">
        <v>102</v>
      </c>
      <c r="D15" s="304">
        <v>99</v>
      </c>
      <c r="E15" s="265">
        <v>157</v>
      </c>
      <c r="F15" s="265" t="s">
        <v>46</v>
      </c>
      <c r="G15" s="265">
        <v>104</v>
      </c>
      <c r="H15" s="265">
        <v>115</v>
      </c>
      <c r="I15" s="265"/>
      <c r="J15" s="265"/>
      <c r="K15" s="265"/>
      <c r="L15" s="265"/>
      <c r="M15" s="265"/>
      <c r="N15" s="265"/>
      <c r="O15" s="47">
        <f t="shared" si="0"/>
        <v>912</v>
      </c>
      <c r="P15" s="47">
        <f t="shared" si="1"/>
        <v>577</v>
      </c>
      <c r="Q15" s="54">
        <f t="shared" si="2"/>
        <v>0.63267543859649122</v>
      </c>
    </row>
    <row r="16" spans="1:17" ht="18" customHeight="1">
      <c r="A16" s="259" t="s">
        <v>58</v>
      </c>
      <c r="B16" s="260">
        <v>32</v>
      </c>
      <c r="C16" s="267">
        <v>0</v>
      </c>
      <c r="D16" s="304">
        <v>0</v>
      </c>
      <c r="E16" s="265">
        <v>5</v>
      </c>
      <c r="F16" s="265" t="s">
        <v>46</v>
      </c>
      <c r="G16" s="265">
        <v>36</v>
      </c>
      <c r="H16" s="265">
        <v>18</v>
      </c>
      <c r="I16" s="265"/>
      <c r="J16" s="265"/>
      <c r="K16" s="265"/>
      <c r="L16" s="265"/>
      <c r="M16" s="265"/>
      <c r="N16" s="265"/>
      <c r="O16" s="47">
        <f t="shared" si="0"/>
        <v>192</v>
      </c>
      <c r="P16" s="47">
        <f t="shared" si="1"/>
        <v>59</v>
      </c>
      <c r="Q16" s="54">
        <f t="shared" si="2"/>
        <v>0.30729166666666669</v>
      </c>
    </row>
    <row r="17" spans="1:17" ht="18" customHeight="1">
      <c r="A17" s="259" t="s">
        <v>74</v>
      </c>
      <c r="B17" s="263">
        <v>1800</v>
      </c>
      <c r="C17" s="268">
        <v>1537</v>
      </c>
      <c r="D17" s="305">
        <v>1477</v>
      </c>
      <c r="E17" s="265">
        <v>1787</v>
      </c>
      <c r="F17" s="265">
        <v>1260</v>
      </c>
      <c r="G17" s="265">
        <v>1395</v>
      </c>
      <c r="H17" s="265">
        <v>1164</v>
      </c>
      <c r="I17" s="265"/>
      <c r="J17" s="265"/>
      <c r="K17" s="265"/>
      <c r="L17" s="265"/>
      <c r="M17" s="265"/>
      <c r="N17" s="265"/>
      <c r="O17" s="47">
        <f t="shared" si="0"/>
        <v>10800</v>
      </c>
      <c r="P17" s="47">
        <f t="shared" si="1"/>
        <v>8620</v>
      </c>
      <c r="Q17" s="54">
        <f t="shared" si="2"/>
        <v>0.79814814814814816</v>
      </c>
    </row>
    <row r="18" spans="1:17" ht="18" customHeight="1">
      <c r="A18" s="259" t="s">
        <v>75</v>
      </c>
      <c r="B18" s="263">
        <v>3744</v>
      </c>
      <c r="C18" s="283">
        <v>3453</v>
      </c>
      <c r="D18" s="308">
        <v>3003</v>
      </c>
      <c r="E18" s="265">
        <v>3287</v>
      </c>
      <c r="F18" s="265">
        <v>2988</v>
      </c>
      <c r="G18" s="265">
        <v>2767</v>
      </c>
      <c r="H18" s="265">
        <v>2252</v>
      </c>
      <c r="I18" s="265"/>
      <c r="J18" s="265"/>
      <c r="K18" s="265"/>
      <c r="L18" s="265"/>
      <c r="M18" s="265"/>
      <c r="N18" s="265"/>
      <c r="O18" s="47">
        <f t="shared" si="0"/>
        <v>22464</v>
      </c>
      <c r="P18" s="47">
        <f t="shared" si="1"/>
        <v>17750</v>
      </c>
      <c r="Q18" s="54">
        <f t="shared" si="2"/>
        <v>0.79015313390313391</v>
      </c>
    </row>
    <row r="19" spans="1:17" ht="18" customHeight="1">
      <c r="A19" s="259" t="s">
        <v>30</v>
      </c>
      <c r="B19" s="260">
        <v>374</v>
      </c>
      <c r="C19" s="269">
        <v>276</v>
      </c>
      <c r="D19" s="306">
        <v>158</v>
      </c>
      <c r="E19" s="265">
        <v>305</v>
      </c>
      <c r="F19" s="265">
        <v>357</v>
      </c>
      <c r="G19" s="265">
        <v>183</v>
      </c>
      <c r="H19" s="265">
        <v>218</v>
      </c>
      <c r="I19" s="265"/>
      <c r="J19" s="265"/>
      <c r="K19" s="265"/>
      <c r="L19" s="265"/>
      <c r="M19" s="265"/>
      <c r="N19" s="265"/>
      <c r="O19" s="47">
        <f t="shared" si="0"/>
        <v>2244</v>
      </c>
      <c r="P19" s="47">
        <f t="shared" si="1"/>
        <v>1497</v>
      </c>
      <c r="Q19" s="54">
        <f t="shared" si="2"/>
        <v>0.66711229946524064</v>
      </c>
    </row>
    <row r="20" spans="1:17" ht="18" customHeight="1">
      <c r="A20" s="259" t="s">
        <v>76</v>
      </c>
      <c r="B20" s="260">
        <v>160</v>
      </c>
      <c r="C20" s="268">
        <v>150</v>
      </c>
      <c r="D20" s="305">
        <v>188</v>
      </c>
      <c r="E20" s="265">
        <v>231</v>
      </c>
      <c r="F20" s="265">
        <v>115</v>
      </c>
      <c r="G20" s="265">
        <v>188</v>
      </c>
      <c r="H20" s="265">
        <v>143</v>
      </c>
      <c r="I20" s="265"/>
      <c r="J20" s="265"/>
      <c r="K20" s="265"/>
      <c r="L20" s="265"/>
      <c r="M20" s="265"/>
      <c r="N20" s="265"/>
      <c r="O20" s="47">
        <f t="shared" si="0"/>
        <v>960</v>
      </c>
      <c r="P20" s="47">
        <f t="shared" si="1"/>
        <v>1015</v>
      </c>
      <c r="Q20" s="54">
        <f t="shared" si="2"/>
        <v>1.0572916666666667</v>
      </c>
    </row>
    <row r="21" spans="1:17" ht="18" customHeight="1">
      <c r="A21" s="259" t="s">
        <v>77</v>
      </c>
      <c r="B21" s="260">
        <v>144</v>
      </c>
      <c r="C21" s="268">
        <v>209</v>
      </c>
      <c r="D21" s="305">
        <v>99</v>
      </c>
      <c r="E21" s="265">
        <v>138</v>
      </c>
      <c r="F21" s="265">
        <v>120</v>
      </c>
      <c r="G21" s="265">
        <v>116</v>
      </c>
      <c r="H21" s="265">
        <v>42</v>
      </c>
      <c r="I21" s="265"/>
      <c r="J21" s="265"/>
      <c r="K21" s="265"/>
      <c r="L21" s="265"/>
      <c r="M21" s="265"/>
      <c r="N21" s="265"/>
      <c r="O21" s="47">
        <f t="shared" si="0"/>
        <v>864</v>
      </c>
      <c r="P21" s="47">
        <f t="shared" si="1"/>
        <v>724</v>
      </c>
      <c r="Q21" s="54">
        <f t="shared" si="2"/>
        <v>0.83796296296296291</v>
      </c>
    </row>
    <row r="22" spans="1:17" ht="18" customHeight="1">
      <c r="A22" s="259" t="s">
        <v>110</v>
      </c>
      <c r="B22" s="260">
        <v>14</v>
      </c>
      <c r="C22" s="268">
        <v>6</v>
      </c>
      <c r="D22" s="305">
        <v>1</v>
      </c>
      <c r="E22" s="265">
        <v>2</v>
      </c>
      <c r="F22" s="265">
        <v>18</v>
      </c>
      <c r="G22" s="265">
        <v>9</v>
      </c>
      <c r="H22" s="270">
        <v>5</v>
      </c>
      <c r="I22" s="265"/>
      <c r="J22" s="265"/>
      <c r="K22" s="265"/>
      <c r="L22" s="265"/>
      <c r="M22" s="265"/>
      <c r="N22" s="265"/>
      <c r="O22" s="47">
        <f t="shared" si="0"/>
        <v>84</v>
      </c>
      <c r="P22" s="47">
        <f t="shared" si="1"/>
        <v>41</v>
      </c>
      <c r="Q22" s="54">
        <f t="shared" si="2"/>
        <v>0.48809523809523808</v>
      </c>
    </row>
    <row r="23" spans="1:17" ht="18" customHeight="1">
      <c r="A23" s="259" t="s">
        <v>103</v>
      </c>
      <c r="B23" s="260">
        <v>132</v>
      </c>
      <c r="C23" s="418"/>
      <c r="D23" s="358"/>
      <c r="E23" s="358"/>
      <c r="F23" s="359"/>
      <c r="G23" s="265">
        <v>0</v>
      </c>
      <c r="H23" s="270">
        <v>0</v>
      </c>
      <c r="I23" s="265"/>
      <c r="J23" s="265"/>
      <c r="K23" s="265"/>
      <c r="L23" s="265"/>
      <c r="M23" s="265"/>
      <c r="N23" s="265"/>
      <c r="O23" s="47">
        <f t="shared" si="0"/>
        <v>264</v>
      </c>
      <c r="P23" s="47">
        <f t="shared" si="1"/>
        <v>0</v>
      </c>
      <c r="Q23" s="54">
        <f t="shared" si="2"/>
        <v>0</v>
      </c>
    </row>
    <row r="24" spans="1:17" ht="18" customHeight="1">
      <c r="A24" s="259" t="s">
        <v>104</v>
      </c>
      <c r="B24" s="260">
        <v>30</v>
      </c>
      <c r="C24" s="360"/>
      <c r="D24" s="361"/>
      <c r="E24" s="361"/>
      <c r="F24" s="362"/>
      <c r="G24" s="265">
        <v>0</v>
      </c>
      <c r="H24" s="270">
        <v>0</v>
      </c>
      <c r="I24" s="265"/>
      <c r="J24" s="265"/>
      <c r="K24" s="265"/>
      <c r="L24" s="265"/>
      <c r="M24" s="265"/>
      <c r="N24" s="265"/>
      <c r="O24" s="47">
        <f t="shared" si="0"/>
        <v>60</v>
      </c>
      <c r="P24" s="47">
        <f t="shared" si="1"/>
        <v>0</v>
      </c>
      <c r="Q24" s="54">
        <f t="shared" si="2"/>
        <v>0</v>
      </c>
    </row>
    <row r="25" spans="1:17" ht="18" customHeight="1">
      <c r="A25" s="259" t="s">
        <v>106</v>
      </c>
      <c r="B25" s="260">
        <v>2</v>
      </c>
      <c r="C25" s="363"/>
      <c r="D25" s="364"/>
      <c r="E25" s="364"/>
      <c r="F25" s="365"/>
      <c r="G25" s="265">
        <v>0</v>
      </c>
      <c r="H25" s="270">
        <v>0</v>
      </c>
      <c r="I25" s="265"/>
      <c r="J25" s="265"/>
      <c r="K25" s="265"/>
      <c r="L25" s="265"/>
      <c r="M25" s="265"/>
      <c r="N25" s="265"/>
      <c r="O25" s="47">
        <f t="shared" si="0"/>
        <v>4</v>
      </c>
      <c r="P25" s="47">
        <f t="shared" si="1"/>
        <v>0</v>
      </c>
      <c r="Q25" s="54">
        <f t="shared" si="2"/>
        <v>0</v>
      </c>
    </row>
    <row r="26" spans="1:17" ht="20.25" customHeight="1">
      <c r="A26" s="259" t="s">
        <v>59</v>
      </c>
      <c r="B26" s="260">
        <v>90</v>
      </c>
      <c r="C26" s="268">
        <v>156</v>
      </c>
      <c r="D26" s="305">
        <v>179</v>
      </c>
      <c r="E26" s="265">
        <v>264</v>
      </c>
      <c r="F26" s="265">
        <v>163</v>
      </c>
      <c r="G26" s="265">
        <v>249</v>
      </c>
      <c r="H26" s="270">
        <v>195</v>
      </c>
      <c r="I26" s="265"/>
      <c r="J26" s="265"/>
      <c r="K26" s="265"/>
      <c r="L26" s="265"/>
      <c r="M26" s="265"/>
      <c r="N26" s="265"/>
      <c r="O26" s="47">
        <f t="shared" si="0"/>
        <v>540</v>
      </c>
      <c r="P26" s="47">
        <f t="shared" si="1"/>
        <v>1206</v>
      </c>
      <c r="Q26" s="54">
        <f t="shared" si="2"/>
        <v>2.2333333333333334</v>
      </c>
    </row>
    <row r="27" spans="1:17" ht="18" customHeight="1">
      <c r="A27" s="259" t="s">
        <v>60</v>
      </c>
      <c r="B27" s="260">
        <v>20</v>
      </c>
      <c r="C27" s="269">
        <v>24</v>
      </c>
      <c r="D27" s="306">
        <v>62</v>
      </c>
      <c r="E27" s="261">
        <v>36</v>
      </c>
      <c r="F27" s="261">
        <v>37</v>
      </c>
      <c r="G27" s="261">
        <v>49</v>
      </c>
      <c r="H27" s="261">
        <v>38</v>
      </c>
      <c r="I27" s="261"/>
      <c r="J27" s="261"/>
      <c r="K27" s="261"/>
      <c r="L27" s="261"/>
      <c r="M27" s="261"/>
      <c r="N27" s="261"/>
      <c r="O27" s="47">
        <f>B27*(IF(C27="",0,1)+IF(D27="",0,1)+IF(E27="",0,1)+IF(F27="",0,1)+IF(G27="",0,1)+IF(H27="",0,1)+IF(I27="",0,1)+IF(J27="",0,1)+IF(K27="",0,1)+IF(L27="",0,1)+IF(M27="",0,1)+IF(N27="",0,1))</f>
        <v>120</v>
      </c>
      <c r="P27" s="47">
        <f>SUM(C27:N27)</f>
        <v>246</v>
      </c>
      <c r="Q27" s="54">
        <f>IF(O27=0,"-",P27/O27)</f>
        <v>2.0499999999999998</v>
      </c>
    </row>
    <row r="28" spans="1:17" ht="18" customHeight="1">
      <c r="A28" s="259" t="s">
        <v>107</v>
      </c>
      <c r="B28" s="260">
        <v>3</v>
      </c>
      <c r="C28" s="269">
        <v>0</v>
      </c>
      <c r="D28" s="306">
        <v>0</v>
      </c>
      <c r="E28" s="265">
        <v>0</v>
      </c>
      <c r="F28" s="265">
        <v>0</v>
      </c>
      <c r="G28" s="265">
        <v>0</v>
      </c>
      <c r="H28" s="270">
        <v>1</v>
      </c>
      <c r="I28" s="265"/>
      <c r="J28" s="265"/>
      <c r="K28" s="265"/>
      <c r="L28" s="265"/>
      <c r="M28" s="265"/>
      <c r="N28" s="265"/>
      <c r="O28" s="47">
        <f t="shared" si="0"/>
        <v>18</v>
      </c>
      <c r="P28" s="47">
        <f t="shared" si="1"/>
        <v>1</v>
      </c>
      <c r="Q28" s="54">
        <f t="shared" si="2"/>
        <v>5.5555555555555552E-2</v>
      </c>
    </row>
    <row r="29" spans="1:17" ht="18" customHeight="1">
      <c r="A29" s="259" t="s">
        <v>36</v>
      </c>
      <c r="B29" s="260">
        <v>30</v>
      </c>
      <c r="C29" s="269">
        <v>2</v>
      </c>
      <c r="D29" s="306">
        <v>0</v>
      </c>
      <c r="E29" s="265">
        <v>0</v>
      </c>
      <c r="F29" s="265">
        <v>0</v>
      </c>
      <c r="G29" s="265"/>
      <c r="H29" s="270">
        <v>7</v>
      </c>
      <c r="I29" s="265"/>
      <c r="J29" s="265"/>
      <c r="K29" s="265"/>
      <c r="L29" s="265"/>
      <c r="M29" s="265"/>
      <c r="N29" s="265"/>
      <c r="O29" s="47">
        <f t="shared" si="0"/>
        <v>150</v>
      </c>
      <c r="P29" s="47">
        <f t="shared" si="1"/>
        <v>9</v>
      </c>
      <c r="Q29" s="54">
        <f t="shared" si="2"/>
        <v>0.06</v>
      </c>
    </row>
    <row r="30" spans="1:17" ht="18" customHeight="1">
      <c r="A30" s="259" t="s">
        <v>37</v>
      </c>
      <c r="B30" s="260">
        <v>16</v>
      </c>
      <c r="C30" s="269">
        <v>0</v>
      </c>
      <c r="D30" s="306">
        <v>0</v>
      </c>
      <c r="E30" s="265">
        <v>0</v>
      </c>
      <c r="F30" s="265">
        <v>0</v>
      </c>
      <c r="G30" s="265"/>
      <c r="H30" s="265">
        <v>2</v>
      </c>
      <c r="I30" s="265"/>
      <c r="J30" s="265"/>
      <c r="K30" s="265"/>
      <c r="L30" s="265"/>
      <c r="M30" s="265"/>
      <c r="N30" s="265"/>
      <c r="O30" s="47">
        <f t="shared" si="0"/>
        <v>80</v>
      </c>
      <c r="P30" s="47">
        <f t="shared" si="1"/>
        <v>2</v>
      </c>
      <c r="Q30" s="54">
        <f t="shared" si="2"/>
        <v>2.5000000000000001E-2</v>
      </c>
    </row>
    <row r="31" spans="1:17" s="68" customFormat="1" ht="18" customHeight="1">
      <c r="A31" s="259" t="s">
        <v>62</v>
      </c>
      <c r="B31" s="260">
        <v>20</v>
      </c>
      <c r="C31" s="269">
        <v>2</v>
      </c>
      <c r="D31" s="306">
        <v>0</v>
      </c>
      <c r="E31" s="270">
        <v>0</v>
      </c>
      <c r="F31" s="270">
        <v>0</v>
      </c>
      <c r="G31" s="270"/>
      <c r="H31" s="270">
        <v>5</v>
      </c>
      <c r="I31" s="270"/>
      <c r="J31" s="270"/>
      <c r="K31" s="270"/>
      <c r="L31" s="270"/>
      <c r="M31" s="270"/>
      <c r="N31" s="270"/>
      <c r="O31" s="47">
        <f t="shared" si="0"/>
        <v>100</v>
      </c>
      <c r="P31" s="69">
        <f t="shared" si="1"/>
        <v>7</v>
      </c>
      <c r="Q31" s="70">
        <f t="shared" si="2"/>
        <v>7.0000000000000007E-2</v>
      </c>
    </row>
    <row r="32" spans="1:17" ht="18" customHeight="1">
      <c r="A32" s="259" t="s">
        <v>38</v>
      </c>
      <c r="B32" s="260">
        <v>40</v>
      </c>
      <c r="C32" s="269">
        <v>1</v>
      </c>
      <c r="D32" s="306">
        <v>0</v>
      </c>
      <c r="E32" s="265">
        <v>0</v>
      </c>
      <c r="F32" s="265">
        <v>0</v>
      </c>
      <c r="G32" s="265"/>
      <c r="H32" s="265">
        <v>2</v>
      </c>
      <c r="I32" s="265"/>
      <c r="J32" s="265"/>
      <c r="K32" s="265"/>
      <c r="L32" s="265"/>
      <c r="M32" s="265"/>
      <c r="N32" s="265"/>
      <c r="O32" s="47">
        <f t="shared" si="0"/>
        <v>200</v>
      </c>
      <c r="P32" s="47">
        <f t="shared" si="1"/>
        <v>3</v>
      </c>
      <c r="Q32" s="54">
        <f t="shared" si="2"/>
        <v>1.4999999999999999E-2</v>
      </c>
    </row>
    <row r="33" spans="1:17" ht="18" customHeight="1">
      <c r="A33" s="259" t="s">
        <v>40</v>
      </c>
      <c r="B33" s="260">
        <v>40</v>
      </c>
      <c r="C33" s="269">
        <v>0</v>
      </c>
      <c r="D33" s="306">
        <v>0</v>
      </c>
      <c r="E33" s="265">
        <v>0</v>
      </c>
      <c r="F33" s="265">
        <v>0</v>
      </c>
      <c r="G33" s="265"/>
      <c r="H33" s="265">
        <v>14</v>
      </c>
      <c r="I33" s="265"/>
      <c r="J33" s="265"/>
      <c r="K33" s="265"/>
      <c r="L33" s="265"/>
      <c r="M33" s="265"/>
      <c r="N33" s="265"/>
      <c r="O33" s="47">
        <f t="shared" si="0"/>
        <v>200</v>
      </c>
      <c r="P33" s="47">
        <f t="shared" si="1"/>
        <v>14</v>
      </c>
      <c r="Q33" s="54">
        <f t="shared" si="2"/>
        <v>7.0000000000000007E-2</v>
      </c>
    </row>
    <row r="34" spans="1:17" ht="18" customHeight="1">
      <c r="A34" s="259" t="s">
        <v>41</v>
      </c>
      <c r="B34" s="260">
        <v>100</v>
      </c>
      <c r="C34" s="269">
        <v>1</v>
      </c>
      <c r="D34" s="306">
        <v>2</v>
      </c>
      <c r="E34" s="265">
        <v>1</v>
      </c>
      <c r="F34" s="265">
        <v>2</v>
      </c>
      <c r="G34" s="265">
        <v>2</v>
      </c>
      <c r="H34" s="265">
        <v>29</v>
      </c>
      <c r="I34" s="265"/>
      <c r="J34" s="265"/>
      <c r="K34" s="265"/>
      <c r="L34" s="265"/>
      <c r="M34" s="265"/>
      <c r="N34" s="265"/>
      <c r="O34" s="47">
        <f t="shared" si="0"/>
        <v>600</v>
      </c>
      <c r="P34" s="47">
        <f t="shared" si="1"/>
        <v>37</v>
      </c>
      <c r="Q34" s="54">
        <f t="shared" si="2"/>
        <v>6.1666666666666668E-2</v>
      </c>
    </row>
    <row r="35" spans="1:17" ht="18" customHeight="1">
      <c r="A35" s="259" t="s">
        <v>42</v>
      </c>
      <c r="B35" s="260">
        <v>4</v>
      </c>
      <c r="C35" s="269">
        <v>0</v>
      </c>
      <c r="D35" s="306">
        <v>0</v>
      </c>
      <c r="E35" s="265">
        <v>0</v>
      </c>
      <c r="F35" s="265">
        <v>0</v>
      </c>
      <c r="G35" s="265"/>
      <c r="H35" s="265">
        <v>0</v>
      </c>
      <c r="I35" s="265"/>
      <c r="J35" s="265"/>
      <c r="K35" s="265"/>
      <c r="L35" s="265"/>
      <c r="M35" s="265"/>
      <c r="N35" s="265"/>
      <c r="O35" s="47">
        <f t="shared" si="0"/>
        <v>20</v>
      </c>
      <c r="P35" s="47">
        <f t="shared" si="1"/>
        <v>0</v>
      </c>
      <c r="Q35" s="54">
        <f t="shared" si="2"/>
        <v>0</v>
      </c>
    </row>
    <row r="36" spans="1:17" ht="18" customHeight="1">
      <c r="A36" s="259" t="s">
        <v>63</v>
      </c>
      <c r="B36" s="260">
        <v>20</v>
      </c>
      <c r="C36" s="269">
        <v>0</v>
      </c>
      <c r="D36" s="306">
        <v>0</v>
      </c>
      <c r="E36" s="261">
        <v>0</v>
      </c>
      <c r="F36" s="261">
        <v>0</v>
      </c>
      <c r="G36" s="261"/>
      <c r="H36" s="261">
        <v>10</v>
      </c>
      <c r="I36" s="261"/>
      <c r="J36" s="261"/>
      <c r="K36" s="261"/>
      <c r="L36" s="261"/>
      <c r="M36" s="261"/>
      <c r="N36" s="261"/>
      <c r="O36" s="47">
        <f t="shared" si="0"/>
        <v>100</v>
      </c>
      <c r="P36" s="47">
        <f t="shared" si="1"/>
        <v>10</v>
      </c>
      <c r="Q36" s="54">
        <f t="shared" si="2"/>
        <v>0.1</v>
      </c>
    </row>
    <row r="37" spans="1:17" ht="18" customHeight="1">
      <c r="A37" s="259" t="s">
        <v>43</v>
      </c>
      <c r="B37" s="260">
        <v>40</v>
      </c>
      <c r="C37" s="268">
        <v>7</v>
      </c>
      <c r="D37" s="305">
        <v>5</v>
      </c>
      <c r="E37" s="261">
        <v>3</v>
      </c>
      <c r="F37" s="261">
        <v>2</v>
      </c>
      <c r="G37" s="261">
        <v>3</v>
      </c>
      <c r="H37" s="261">
        <v>77</v>
      </c>
      <c r="I37" s="261"/>
      <c r="J37" s="261"/>
      <c r="K37" s="261"/>
      <c r="L37" s="261"/>
      <c r="M37" s="261"/>
      <c r="N37" s="261"/>
      <c r="O37" s="47">
        <f t="shared" si="0"/>
        <v>240</v>
      </c>
      <c r="P37" s="47">
        <f t="shared" si="1"/>
        <v>97</v>
      </c>
      <c r="Q37" s="54">
        <f t="shared" si="2"/>
        <v>0.40416666666666667</v>
      </c>
    </row>
    <row r="38" spans="1:17" s="1" customFormat="1" ht="20.25" customHeight="1">
      <c r="A38" s="259" t="s">
        <v>44</v>
      </c>
      <c r="B38" s="260">
        <v>60</v>
      </c>
      <c r="C38" s="268">
        <v>30</v>
      </c>
      <c r="D38" s="305">
        <v>36</v>
      </c>
      <c r="E38" s="84">
        <v>68</v>
      </c>
      <c r="F38" s="84">
        <v>41</v>
      </c>
      <c r="G38" s="84">
        <v>5</v>
      </c>
      <c r="H38" s="84">
        <v>29</v>
      </c>
      <c r="I38" s="84"/>
      <c r="J38" s="84"/>
      <c r="K38" s="84"/>
      <c r="L38" s="84"/>
      <c r="M38" s="84"/>
      <c r="N38" s="84"/>
      <c r="O38" s="47">
        <f t="shared" si="0"/>
        <v>360</v>
      </c>
      <c r="P38" s="47">
        <f t="shared" si="1"/>
        <v>209</v>
      </c>
      <c r="Q38" s="54">
        <f t="shared" ref="Q38:Q41" si="3">IF(O38=0,"-",P38/O38)</f>
        <v>0.5805555555555556</v>
      </c>
    </row>
    <row r="39" spans="1:17">
      <c r="A39" s="259" t="s">
        <v>80</v>
      </c>
      <c r="B39" s="263">
        <v>12000</v>
      </c>
      <c r="C39" s="268">
        <v>13040</v>
      </c>
      <c r="D39" s="305">
        <v>10720</v>
      </c>
      <c r="E39" s="252">
        <v>13143</v>
      </c>
      <c r="F39" s="252">
        <v>13089</v>
      </c>
      <c r="G39" s="252">
        <v>5603</v>
      </c>
      <c r="H39" s="252">
        <v>0</v>
      </c>
      <c r="I39" s="252"/>
      <c r="J39" s="252"/>
      <c r="K39" s="252"/>
      <c r="L39" s="252"/>
      <c r="M39" s="252"/>
      <c r="N39" s="252"/>
      <c r="O39" s="47">
        <f t="shared" si="0"/>
        <v>72000</v>
      </c>
      <c r="P39" s="47">
        <f t="shared" si="1"/>
        <v>55595</v>
      </c>
      <c r="Q39" s="54">
        <f t="shared" si="3"/>
        <v>0.7721527777777778</v>
      </c>
    </row>
    <row r="40" spans="1:17" ht="18" customHeight="1">
      <c r="A40" s="259" t="s">
        <v>108</v>
      </c>
      <c r="B40" s="263">
        <f>608+32</f>
        <v>640</v>
      </c>
      <c r="C40" s="268">
        <v>615</v>
      </c>
      <c r="D40" s="305">
        <v>525</v>
      </c>
      <c r="E40" s="265">
        <v>567</v>
      </c>
      <c r="F40" s="265">
        <v>769</v>
      </c>
      <c r="G40" s="265">
        <v>725</v>
      </c>
      <c r="H40" s="265">
        <v>160</v>
      </c>
      <c r="I40" s="265"/>
      <c r="J40" s="265"/>
      <c r="K40" s="265"/>
      <c r="L40" s="265"/>
      <c r="M40" s="265"/>
      <c r="N40" s="265"/>
      <c r="O40" s="47">
        <f>B40*(IF(C40="",0,1)+IF(D40="",0,1)+IF(E40="",0,1)+IF(F40="",0,1)+IF(G40="",0,1)+IF(H40="",0,1)+IF(I40="",0,1)+IF(J40="",0,1)+IF(K40="",0,1)+IF(L40="",0,1)+IF(M40="",0,1)+IF(N40="",0,1))</f>
        <v>3840</v>
      </c>
      <c r="P40" s="47">
        <f>SUM(C40:N40)</f>
        <v>3361</v>
      </c>
      <c r="Q40" s="54">
        <f>IF(O40=0,"-",P40/O40)</f>
        <v>0.87526041666666665</v>
      </c>
    </row>
    <row r="41" spans="1:17">
      <c r="A41" s="220" t="s">
        <v>47</v>
      </c>
      <c r="B41" s="219">
        <f>SUM(B9:B40)</f>
        <v>20187</v>
      </c>
      <c r="C41" s="222">
        <f>SUM(C10:C40)</f>
        <v>19834</v>
      </c>
      <c r="D41" s="222">
        <f>SUM(D10:D40)</f>
        <v>16787</v>
      </c>
      <c r="E41" s="222">
        <f>SUM(E10:E40)</f>
        <v>20306</v>
      </c>
      <c r="F41" s="222">
        <f>SUM(F10:F40)</f>
        <v>18961</v>
      </c>
      <c r="G41" s="222">
        <f>SUM(G9:G40)</f>
        <v>11746</v>
      </c>
      <c r="H41" s="222">
        <f t="shared" ref="H41:N41" si="4">SUM(H10:H40)</f>
        <v>4665</v>
      </c>
      <c r="I41" s="222">
        <f t="shared" si="4"/>
        <v>0</v>
      </c>
      <c r="J41" s="222">
        <f t="shared" si="4"/>
        <v>0</v>
      </c>
      <c r="K41" s="222">
        <f t="shared" si="4"/>
        <v>0</v>
      </c>
      <c r="L41" s="222">
        <f t="shared" si="4"/>
        <v>0</v>
      </c>
      <c r="M41" s="222">
        <f t="shared" si="4"/>
        <v>0</v>
      </c>
      <c r="N41" s="222">
        <f t="shared" si="4"/>
        <v>0</v>
      </c>
      <c r="O41" s="47">
        <f>SUM(O9:O40)</f>
        <v>120296</v>
      </c>
      <c r="P41" s="56">
        <f>SUM(P10:P40)</f>
        <v>92263</v>
      </c>
      <c r="Q41" s="57">
        <f t="shared" si="3"/>
        <v>0.76696648267606571</v>
      </c>
    </row>
    <row r="42" spans="1:17">
      <c r="A42"/>
      <c r="C42"/>
      <c r="D42"/>
      <c r="E42"/>
      <c r="F42"/>
      <c r="G42"/>
      <c r="H42"/>
      <c r="O42" s="27"/>
      <c r="P42" s="23"/>
      <c r="Q42" s="28"/>
    </row>
    <row r="43" spans="1:17">
      <c r="A43" s="29" t="s">
        <v>48</v>
      </c>
      <c r="C43"/>
      <c r="D43"/>
      <c r="E43"/>
      <c r="F43"/>
      <c r="G43"/>
      <c r="H43"/>
      <c r="O43" s="27"/>
      <c r="P43" s="23"/>
      <c r="Q43" s="28"/>
    </row>
    <row r="44" spans="1:17">
      <c r="C44"/>
      <c r="D44"/>
      <c r="E44"/>
      <c r="F44"/>
      <c r="G44"/>
      <c r="H44"/>
      <c r="O44" s="27"/>
      <c r="P44" s="23"/>
      <c r="Q44" s="28"/>
    </row>
    <row r="45" spans="1:17">
      <c r="C45"/>
      <c r="D45"/>
      <c r="E45"/>
      <c r="F45"/>
      <c r="G45"/>
      <c r="H45"/>
      <c r="O45" s="27"/>
      <c r="P45" s="23"/>
      <c r="Q45" s="28"/>
    </row>
    <row r="46" spans="1:17">
      <c r="C46"/>
      <c r="D46"/>
      <c r="E46"/>
      <c r="F46"/>
      <c r="G46"/>
      <c r="H46"/>
      <c r="O46" s="27"/>
      <c r="P46" s="23"/>
      <c r="Q46" s="28"/>
    </row>
    <row r="47" spans="1:17">
      <c r="C47"/>
      <c r="D47"/>
      <c r="E47"/>
      <c r="F47"/>
      <c r="G47"/>
      <c r="H47"/>
      <c r="O47" s="27"/>
      <c r="P47" s="23"/>
      <c r="Q47" s="28"/>
    </row>
    <row r="48" spans="1:17">
      <c r="C48"/>
      <c r="D48"/>
      <c r="E48"/>
      <c r="F48"/>
      <c r="G48"/>
      <c r="H48"/>
      <c r="O48" s="27"/>
      <c r="P48" s="23"/>
      <c r="Q48" s="28"/>
    </row>
    <row r="49" spans="3:17">
      <c r="C49"/>
      <c r="D49"/>
      <c r="E49"/>
      <c r="F49"/>
      <c r="G49"/>
      <c r="H49"/>
      <c r="O49" s="27"/>
      <c r="P49" s="23"/>
      <c r="Q49" s="28"/>
    </row>
    <row r="50" spans="3:17">
      <c r="C50"/>
      <c r="D50"/>
      <c r="E50"/>
      <c r="F50"/>
      <c r="G50"/>
      <c r="H50"/>
      <c r="O50" s="27"/>
      <c r="P50" s="23"/>
      <c r="Q50" s="28"/>
    </row>
    <row r="51" spans="3:17">
      <c r="C51"/>
      <c r="D51"/>
      <c r="E51"/>
      <c r="F51"/>
      <c r="G51"/>
      <c r="H51"/>
      <c r="O51" s="27"/>
      <c r="P51" s="23"/>
      <c r="Q51" s="28"/>
    </row>
    <row r="52" spans="3:17">
      <c r="C52"/>
      <c r="D52"/>
      <c r="E52"/>
      <c r="F52"/>
      <c r="G52"/>
      <c r="H52"/>
      <c r="O52" s="27"/>
      <c r="P52" s="23"/>
      <c r="Q52" s="28"/>
    </row>
    <row r="53" spans="3:17">
      <c r="C53"/>
      <c r="D53"/>
      <c r="E53"/>
      <c r="F53"/>
      <c r="G53"/>
      <c r="H53"/>
      <c r="O53" s="27"/>
      <c r="P53" s="23"/>
      <c r="Q53" s="28"/>
    </row>
    <row r="54" spans="3:17">
      <c r="C54"/>
      <c r="D54"/>
      <c r="E54"/>
      <c r="F54"/>
      <c r="G54"/>
      <c r="H54"/>
      <c r="O54" s="27"/>
      <c r="P54" s="23"/>
      <c r="Q54" s="28"/>
    </row>
    <row r="55" spans="3:17">
      <c r="C55"/>
      <c r="D55"/>
      <c r="E55"/>
      <c r="F55"/>
      <c r="G55"/>
      <c r="H55"/>
      <c r="O55" s="27"/>
      <c r="P55" s="23"/>
      <c r="Q55" s="28"/>
    </row>
    <row r="56" spans="3:17">
      <c r="C56"/>
      <c r="D56"/>
      <c r="E56"/>
      <c r="F56"/>
      <c r="G56"/>
      <c r="H56"/>
      <c r="O56" s="27"/>
      <c r="P56" s="23"/>
      <c r="Q56" s="28"/>
    </row>
    <row r="57" spans="3:17">
      <c r="C57"/>
      <c r="D57"/>
      <c r="E57"/>
      <c r="F57"/>
      <c r="G57"/>
      <c r="H57"/>
      <c r="O57" s="27"/>
      <c r="P57" s="23"/>
      <c r="Q57" s="28"/>
    </row>
    <row r="58" spans="3:17">
      <c r="C58"/>
      <c r="D58"/>
      <c r="E58"/>
      <c r="F58"/>
      <c r="G58"/>
      <c r="H58"/>
      <c r="O58" s="27"/>
      <c r="P58" s="23"/>
      <c r="Q58" s="28"/>
    </row>
    <row r="59" spans="3:17">
      <c r="C59"/>
      <c r="D59"/>
      <c r="E59"/>
      <c r="F59"/>
      <c r="G59"/>
      <c r="H59"/>
    </row>
    <row r="60" spans="3:17">
      <c r="C60"/>
      <c r="D60"/>
      <c r="E60"/>
      <c r="F60"/>
      <c r="G60"/>
      <c r="H60"/>
    </row>
    <row r="61" spans="3:17">
      <c r="C61"/>
      <c r="D61"/>
      <c r="E61"/>
      <c r="F61"/>
      <c r="G61"/>
      <c r="H61"/>
    </row>
    <row r="62" spans="3:17">
      <c r="C62"/>
      <c r="D62"/>
      <c r="E62"/>
      <c r="F62"/>
      <c r="G62"/>
      <c r="H62"/>
    </row>
    <row r="63" spans="3:17">
      <c r="C63"/>
      <c r="D63"/>
      <c r="E63"/>
      <c r="F63"/>
      <c r="G63"/>
      <c r="H63"/>
    </row>
    <row r="64" spans="3:17">
      <c r="C64"/>
      <c r="D64"/>
      <c r="E64"/>
      <c r="F64"/>
      <c r="G64"/>
      <c r="H64"/>
    </row>
    <row r="65" spans="3:8">
      <c r="C65"/>
      <c r="D65"/>
      <c r="E65"/>
      <c r="F65"/>
      <c r="G65"/>
      <c r="H65"/>
    </row>
    <row r="66" spans="3:8">
      <c r="C66"/>
      <c r="D66"/>
      <c r="E66"/>
      <c r="F66"/>
      <c r="G66"/>
      <c r="H66"/>
    </row>
    <row r="67" spans="3:8">
      <c r="C67"/>
      <c r="D67"/>
      <c r="E67"/>
      <c r="F67"/>
      <c r="G67"/>
      <c r="H67"/>
    </row>
    <row r="68" spans="3:8">
      <c r="C68"/>
      <c r="D68"/>
      <c r="E68"/>
      <c r="F68"/>
      <c r="G68"/>
      <c r="H68"/>
    </row>
    <row r="69" spans="3:8">
      <c r="C69"/>
      <c r="D69"/>
      <c r="E69"/>
      <c r="F69"/>
      <c r="G69"/>
      <c r="H69"/>
    </row>
    <row r="70" spans="3:8">
      <c r="C70"/>
      <c r="D70"/>
      <c r="E70"/>
      <c r="F70"/>
      <c r="G70"/>
      <c r="H70"/>
    </row>
    <row r="71" spans="3:8">
      <c r="C71"/>
      <c r="D71"/>
      <c r="E71"/>
      <c r="F71"/>
      <c r="G71"/>
      <c r="H71"/>
    </row>
    <row r="72" spans="3:8">
      <c r="C72"/>
      <c r="D72"/>
      <c r="E72"/>
      <c r="F72"/>
      <c r="G72"/>
      <c r="H72"/>
    </row>
    <row r="73" spans="3:8">
      <c r="C73"/>
      <c r="D73"/>
      <c r="E73"/>
      <c r="F73"/>
      <c r="G73"/>
      <c r="H73"/>
    </row>
    <row r="74" spans="3:8">
      <c r="C74"/>
      <c r="D74"/>
      <c r="E74"/>
      <c r="F74"/>
      <c r="G74"/>
      <c r="H74"/>
    </row>
    <row r="75" spans="3:8">
      <c r="C75"/>
      <c r="D75"/>
      <c r="E75"/>
      <c r="F75"/>
      <c r="G75"/>
      <c r="H75"/>
    </row>
    <row r="76" spans="3:8">
      <c r="C76"/>
      <c r="D76"/>
      <c r="E76"/>
      <c r="F76"/>
      <c r="G76"/>
      <c r="H76"/>
    </row>
    <row r="77" spans="3:8">
      <c r="C77"/>
      <c r="D77"/>
      <c r="E77"/>
      <c r="F77"/>
      <c r="G77"/>
      <c r="H77"/>
    </row>
    <row r="78" spans="3:8">
      <c r="C78"/>
      <c r="D78"/>
      <c r="E78"/>
      <c r="F78"/>
      <c r="G78"/>
      <c r="H78"/>
    </row>
    <row r="79" spans="3:8">
      <c r="C79"/>
      <c r="D79"/>
      <c r="E79"/>
      <c r="F79"/>
      <c r="G79"/>
      <c r="H79"/>
    </row>
    <row r="80" spans="3:8">
      <c r="C80"/>
      <c r="D80"/>
      <c r="E80"/>
      <c r="F80"/>
      <c r="G80"/>
      <c r="H80"/>
    </row>
    <row r="81" spans="3:8">
      <c r="C81"/>
      <c r="D81"/>
      <c r="E81"/>
      <c r="F81"/>
      <c r="G81"/>
      <c r="H81"/>
    </row>
    <row r="82" spans="3:8">
      <c r="C82"/>
      <c r="D82"/>
      <c r="E82"/>
      <c r="F82"/>
      <c r="G82"/>
      <c r="H82"/>
    </row>
    <row r="83" spans="3:8">
      <c r="C83"/>
      <c r="D83"/>
      <c r="E83"/>
      <c r="F83"/>
      <c r="G83"/>
      <c r="H83"/>
    </row>
    <row r="84" spans="3:8">
      <c r="C84"/>
      <c r="D84"/>
      <c r="E84"/>
      <c r="F84"/>
      <c r="G84"/>
      <c r="H84"/>
    </row>
    <row r="85" spans="3:8">
      <c r="C85"/>
      <c r="D85"/>
      <c r="E85"/>
      <c r="F85"/>
      <c r="G85"/>
      <c r="H85"/>
    </row>
    <row r="86" spans="3:8">
      <c r="C86"/>
      <c r="D86"/>
      <c r="E86"/>
      <c r="F86"/>
      <c r="G86"/>
      <c r="H86"/>
    </row>
    <row r="87" spans="3:8">
      <c r="C87"/>
      <c r="D87"/>
      <c r="E87"/>
      <c r="F87"/>
      <c r="G87"/>
      <c r="H87"/>
    </row>
    <row r="88" spans="3:8">
      <c r="C88"/>
      <c r="D88"/>
      <c r="E88"/>
      <c r="F88"/>
      <c r="G88"/>
      <c r="H88"/>
    </row>
    <row r="89" spans="3:8">
      <c r="C89"/>
      <c r="D89"/>
      <c r="E89"/>
      <c r="F89"/>
      <c r="G89"/>
      <c r="H89"/>
    </row>
    <row r="90" spans="3:8">
      <c r="C90"/>
      <c r="D90"/>
      <c r="E90"/>
      <c r="F90"/>
      <c r="G90"/>
      <c r="H90"/>
    </row>
    <row r="91" spans="3:8">
      <c r="C91"/>
      <c r="D91"/>
      <c r="E91"/>
      <c r="F91"/>
      <c r="G91"/>
      <c r="H91"/>
    </row>
    <row r="92" spans="3:8">
      <c r="C92"/>
      <c r="D92"/>
      <c r="E92"/>
      <c r="F92"/>
      <c r="G92"/>
      <c r="H92"/>
    </row>
    <row r="93" spans="3:8">
      <c r="C93"/>
      <c r="D93"/>
      <c r="E93"/>
      <c r="F93"/>
      <c r="G93"/>
      <c r="H93"/>
    </row>
    <row r="94" spans="3:8">
      <c r="C94"/>
      <c r="D94"/>
      <c r="E94"/>
      <c r="F94"/>
      <c r="G94"/>
      <c r="H94"/>
    </row>
    <row r="95" spans="3:8">
      <c r="C95"/>
      <c r="D95"/>
      <c r="E95"/>
      <c r="F95"/>
      <c r="G95"/>
      <c r="H95"/>
    </row>
    <row r="96" spans="3:8">
      <c r="C96"/>
      <c r="D96"/>
      <c r="E96"/>
      <c r="F96"/>
      <c r="G96"/>
      <c r="H96"/>
    </row>
    <row r="97" spans="3:8">
      <c r="C97"/>
      <c r="D97"/>
      <c r="E97"/>
      <c r="F97"/>
      <c r="G97"/>
      <c r="H97"/>
    </row>
    <row r="98" spans="3:8">
      <c r="C98"/>
      <c r="D98"/>
      <c r="E98"/>
      <c r="F98"/>
      <c r="G98"/>
      <c r="H98"/>
    </row>
    <row r="99" spans="3:8">
      <c r="C99"/>
      <c r="D99"/>
      <c r="E99"/>
      <c r="F99"/>
      <c r="G99"/>
      <c r="H99"/>
    </row>
    <row r="100" spans="3:8">
      <c r="C100"/>
      <c r="D100"/>
      <c r="E100"/>
      <c r="F100"/>
      <c r="G100"/>
      <c r="H100"/>
    </row>
    <row r="101" spans="3:8">
      <c r="C101"/>
      <c r="D101"/>
      <c r="E101"/>
      <c r="F101"/>
      <c r="G101"/>
      <c r="H101"/>
    </row>
    <row r="102" spans="3:8">
      <c r="C102"/>
      <c r="D102"/>
      <c r="E102"/>
      <c r="F102"/>
      <c r="G102"/>
      <c r="H102"/>
    </row>
    <row r="103" spans="3:8">
      <c r="C103"/>
      <c r="D103"/>
      <c r="E103"/>
      <c r="F103"/>
      <c r="G103"/>
      <c r="H103"/>
    </row>
    <row r="104" spans="3:8">
      <c r="C104"/>
      <c r="D104"/>
      <c r="E104"/>
      <c r="F104"/>
      <c r="G104"/>
      <c r="H104"/>
    </row>
    <row r="105" spans="3:8">
      <c r="C105"/>
      <c r="D105"/>
      <c r="E105"/>
      <c r="F105"/>
      <c r="G105"/>
      <c r="H105"/>
    </row>
    <row r="106" spans="3:8">
      <c r="C106"/>
      <c r="D106"/>
      <c r="E106"/>
      <c r="F106"/>
      <c r="G106"/>
      <c r="H106"/>
    </row>
    <row r="107" spans="3:8">
      <c r="C107"/>
      <c r="D107"/>
      <c r="E107"/>
      <c r="F107"/>
      <c r="G107"/>
      <c r="H107"/>
    </row>
    <row r="108" spans="3:8">
      <c r="C108"/>
      <c r="D108"/>
      <c r="E108"/>
      <c r="F108"/>
      <c r="G108"/>
      <c r="H108"/>
    </row>
    <row r="109" spans="3:8">
      <c r="C109"/>
      <c r="D109"/>
      <c r="E109"/>
      <c r="F109"/>
      <c r="G109"/>
      <c r="H109"/>
    </row>
    <row r="110" spans="3:8">
      <c r="C110"/>
      <c r="D110"/>
      <c r="E110"/>
      <c r="F110"/>
      <c r="G110"/>
      <c r="H110"/>
    </row>
    <row r="111" spans="3:8">
      <c r="C111"/>
      <c r="D111"/>
      <c r="E111"/>
      <c r="F111"/>
      <c r="G111"/>
      <c r="H111"/>
    </row>
    <row r="112" spans="3:8">
      <c r="C112"/>
      <c r="D112"/>
      <c r="E112"/>
      <c r="F112"/>
      <c r="G112"/>
      <c r="H112"/>
    </row>
    <row r="113" spans="3:8">
      <c r="C113"/>
      <c r="D113"/>
      <c r="E113"/>
      <c r="F113"/>
      <c r="G113"/>
      <c r="H113"/>
    </row>
    <row r="114" spans="3:8">
      <c r="C114"/>
      <c r="D114"/>
      <c r="E114"/>
      <c r="F114"/>
      <c r="G114"/>
      <c r="H114"/>
    </row>
    <row r="115" spans="3:8">
      <c r="C115"/>
      <c r="D115"/>
      <c r="E115"/>
      <c r="F115"/>
      <c r="G115"/>
      <c r="H115"/>
    </row>
    <row r="116" spans="3:8">
      <c r="C116"/>
      <c r="D116"/>
      <c r="E116"/>
      <c r="F116"/>
      <c r="G116"/>
      <c r="H116"/>
    </row>
    <row r="117" spans="3:8">
      <c r="C117"/>
      <c r="D117"/>
      <c r="E117"/>
      <c r="F117"/>
      <c r="G117"/>
      <c r="H117"/>
    </row>
    <row r="118" spans="3:8">
      <c r="C118"/>
      <c r="D118"/>
      <c r="E118"/>
      <c r="F118"/>
      <c r="G118"/>
      <c r="H118"/>
    </row>
    <row r="119" spans="3:8">
      <c r="C119"/>
      <c r="D119"/>
      <c r="E119"/>
      <c r="F119"/>
      <c r="G119"/>
      <c r="H119"/>
    </row>
    <row r="120" spans="3:8">
      <c r="C120"/>
      <c r="D120"/>
      <c r="E120"/>
      <c r="F120"/>
      <c r="G120"/>
      <c r="H120"/>
    </row>
    <row r="121" spans="3:8">
      <c r="C121"/>
      <c r="D121"/>
      <c r="E121"/>
      <c r="F121"/>
      <c r="G121"/>
      <c r="H121"/>
    </row>
    <row r="122" spans="3:8">
      <c r="C122"/>
      <c r="D122"/>
      <c r="E122"/>
      <c r="F122"/>
      <c r="G122"/>
      <c r="H122"/>
    </row>
    <row r="123" spans="3:8">
      <c r="C123"/>
      <c r="D123"/>
      <c r="E123"/>
      <c r="F123"/>
      <c r="G123"/>
      <c r="H123"/>
    </row>
    <row r="124" spans="3:8">
      <c r="C124"/>
      <c r="D124"/>
      <c r="E124"/>
      <c r="F124"/>
      <c r="G124"/>
      <c r="H124"/>
    </row>
    <row r="125" spans="3:8">
      <c r="C125"/>
      <c r="D125"/>
      <c r="E125"/>
      <c r="F125"/>
      <c r="G125"/>
      <c r="H125"/>
    </row>
    <row r="126" spans="3:8">
      <c r="C126"/>
      <c r="D126"/>
      <c r="E126"/>
      <c r="F126"/>
      <c r="G126"/>
      <c r="H126"/>
    </row>
    <row r="127" spans="3:8">
      <c r="C127"/>
      <c r="D127"/>
      <c r="E127"/>
      <c r="F127"/>
      <c r="G127"/>
      <c r="H127"/>
    </row>
    <row r="128" spans="3:8">
      <c r="C128"/>
      <c r="D128"/>
      <c r="E128"/>
      <c r="F128"/>
      <c r="G128"/>
      <c r="H128"/>
    </row>
    <row r="129" spans="3:8">
      <c r="C129"/>
      <c r="D129"/>
      <c r="E129"/>
      <c r="F129"/>
      <c r="G129"/>
      <c r="H129"/>
    </row>
    <row r="130" spans="3:8">
      <c r="C130"/>
      <c r="D130"/>
      <c r="E130"/>
      <c r="F130"/>
      <c r="G130"/>
      <c r="H130"/>
    </row>
    <row r="131" spans="3:8">
      <c r="C131"/>
      <c r="D131"/>
      <c r="E131"/>
      <c r="F131"/>
      <c r="G131"/>
      <c r="H131"/>
    </row>
    <row r="132" spans="3:8">
      <c r="C132"/>
      <c r="D132"/>
      <c r="E132"/>
      <c r="F132"/>
      <c r="G132"/>
      <c r="H132"/>
    </row>
    <row r="133" spans="3:8">
      <c r="C133"/>
      <c r="D133"/>
      <c r="E133"/>
      <c r="F133"/>
      <c r="G133"/>
      <c r="H133"/>
    </row>
    <row r="134" spans="3:8">
      <c r="C134"/>
      <c r="D134"/>
      <c r="E134"/>
      <c r="F134"/>
      <c r="G134"/>
      <c r="H134"/>
    </row>
    <row r="135" spans="3:8">
      <c r="C135"/>
      <c r="D135"/>
      <c r="E135"/>
      <c r="F135"/>
      <c r="G135"/>
      <c r="H135"/>
    </row>
    <row r="136" spans="3:8">
      <c r="C136"/>
      <c r="D136"/>
      <c r="E136"/>
      <c r="F136"/>
      <c r="G136"/>
      <c r="H136"/>
    </row>
    <row r="137" spans="3:8">
      <c r="C137"/>
      <c r="D137"/>
      <c r="E137"/>
      <c r="F137"/>
      <c r="G137"/>
      <c r="H137"/>
    </row>
    <row r="138" spans="3:8">
      <c r="C138"/>
      <c r="D138"/>
      <c r="E138"/>
      <c r="F138"/>
      <c r="G138"/>
      <c r="H138"/>
    </row>
    <row r="139" spans="3:8">
      <c r="C139"/>
      <c r="D139"/>
      <c r="E139"/>
      <c r="F139"/>
      <c r="G139"/>
      <c r="H139"/>
    </row>
    <row r="140" spans="3:8">
      <c r="C140"/>
      <c r="D140"/>
      <c r="E140"/>
      <c r="F140"/>
      <c r="G140"/>
      <c r="H140"/>
    </row>
    <row r="141" spans="3:8">
      <c r="C141"/>
      <c r="D141"/>
      <c r="E141"/>
      <c r="F141"/>
      <c r="G141"/>
      <c r="H141"/>
    </row>
    <row r="142" spans="3:8">
      <c r="C142"/>
      <c r="D142"/>
      <c r="E142"/>
      <c r="F142"/>
      <c r="G142"/>
      <c r="H142"/>
    </row>
    <row r="143" spans="3:8">
      <c r="C143"/>
      <c r="D143"/>
      <c r="E143"/>
      <c r="F143"/>
      <c r="G143"/>
      <c r="H143"/>
    </row>
    <row r="144" spans="3:8">
      <c r="C144"/>
      <c r="D144"/>
      <c r="E144"/>
      <c r="F144"/>
      <c r="G144"/>
      <c r="H144"/>
    </row>
    <row r="145" spans="3:8">
      <c r="C145"/>
      <c r="D145"/>
      <c r="E145"/>
      <c r="F145"/>
      <c r="G145"/>
      <c r="H145"/>
    </row>
    <row r="146" spans="3:8">
      <c r="C146"/>
      <c r="D146"/>
      <c r="E146"/>
      <c r="F146"/>
      <c r="G146"/>
      <c r="H146"/>
    </row>
    <row r="147" spans="3:8">
      <c r="C147"/>
      <c r="D147"/>
      <c r="E147"/>
      <c r="F147"/>
      <c r="G147"/>
      <c r="H147"/>
    </row>
    <row r="148" spans="3:8">
      <c r="C148"/>
      <c r="D148"/>
      <c r="E148"/>
      <c r="F148"/>
      <c r="G148"/>
      <c r="H148"/>
    </row>
    <row r="149" spans="3:8">
      <c r="C149"/>
      <c r="D149"/>
      <c r="E149"/>
      <c r="F149"/>
      <c r="G149"/>
      <c r="H149"/>
    </row>
    <row r="150" spans="3:8">
      <c r="C150"/>
      <c r="D150"/>
      <c r="E150"/>
      <c r="F150"/>
      <c r="G150"/>
      <c r="H150"/>
    </row>
    <row r="151" spans="3:8">
      <c r="C151"/>
      <c r="D151"/>
      <c r="E151"/>
      <c r="F151"/>
      <c r="G151"/>
      <c r="H151"/>
    </row>
    <row r="152" spans="3:8">
      <c r="C152"/>
      <c r="D152"/>
      <c r="E152"/>
      <c r="F152"/>
      <c r="G152"/>
      <c r="H152"/>
    </row>
    <row r="153" spans="3:8">
      <c r="C153"/>
      <c r="D153"/>
      <c r="E153"/>
      <c r="F153"/>
      <c r="G153"/>
      <c r="H153"/>
    </row>
    <row r="154" spans="3:8">
      <c r="C154"/>
      <c r="D154"/>
      <c r="E154"/>
      <c r="F154"/>
      <c r="G154"/>
      <c r="H154"/>
    </row>
    <row r="155" spans="3:8">
      <c r="C155"/>
      <c r="D155"/>
      <c r="E155"/>
      <c r="F155"/>
      <c r="G155"/>
      <c r="H155"/>
    </row>
    <row r="156" spans="3:8">
      <c r="C156"/>
      <c r="D156"/>
      <c r="E156"/>
      <c r="F156"/>
      <c r="G156"/>
      <c r="H156"/>
    </row>
    <row r="157" spans="3:8">
      <c r="C157"/>
      <c r="D157"/>
      <c r="E157"/>
      <c r="F157"/>
      <c r="G157"/>
      <c r="H157"/>
    </row>
    <row r="158" spans="3:8">
      <c r="C158"/>
      <c r="D158"/>
      <c r="E158"/>
      <c r="F158"/>
      <c r="G158"/>
      <c r="H158"/>
    </row>
    <row r="159" spans="3:8">
      <c r="C159"/>
      <c r="D159"/>
      <c r="E159"/>
      <c r="F159"/>
      <c r="G159"/>
      <c r="H159"/>
    </row>
    <row r="160" spans="3:8">
      <c r="C160"/>
      <c r="D160"/>
      <c r="E160"/>
      <c r="F160"/>
      <c r="G160"/>
      <c r="H160"/>
    </row>
    <row r="161" spans="3:8">
      <c r="C161"/>
      <c r="D161"/>
      <c r="E161"/>
      <c r="F161"/>
      <c r="G161"/>
      <c r="H161"/>
    </row>
    <row r="162" spans="3:8">
      <c r="C162"/>
      <c r="D162"/>
      <c r="E162"/>
      <c r="F162"/>
      <c r="G162"/>
      <c r="H162"/>
    </row>
    <row r="163" spans="3:8">
      <c r="C163"/>
      <c r="D163"/>
      <c r="E163"/>
      <c r="F163"/>
      <c r="G163"/>
      <c r="H163"/>
    </row>
    <row r="164" spans="3:8">
      <c r="C164"/>
      <c r="D164"/>
      <c r="E164"/>
      <c r="F164"/>
      <c r="G164"/>
      <c r="H164"/>
    </row>
    <row r="165" spans="3:8">
      <c r="C165"/>
      <c r="D165"/>
      <c r="E165"/>
      <c r="F165"/>
      <c r="G165"/>
      <c r="H165"/>
    </row>
    <row r="166" spans="3:8">
      <c r="C166"/>
      <c r="D166"/>
      <c r="E166"/>
      <c r="F166"/>
      <c r="G166"/>
      <c r="H166"/>
    </row>
    <row r="167" spans="3:8">
      <c r="C167"/>
      <c r="D167"/>
      <c r="E167"/>
      <c r="F167"/>
      <c r="G167"/>
      <c r="H167"/>
    </row>
    <row r="168" spans="3:8">
      <c r="C168"/>
      <c r="D168"/>
      <c r="E168"/>
      <c r="F168"/>
      <c r="G168"/>
      <c r="H168"/>
    </row>
    <row r="169" spans="3:8">
      <c r="C169"/>
      <c r="D169"/>
      <c r="E169"/>
      <c r="F169"/>
      <c r="G169"/>
      <c r="H169"/>
    </row>
    <row r="170" spans="3:8">
      <c r="C170"/>
      <c r="D170"/>
      <c r="E170"/>
      <c r="F170"/>
      <c r="G170"/>
      <c r="H170"/>
    </row>
    <row r="171" spans="3:8">
      <c r="C171"/>
      <c r="D171"/>
      <c r="E171"/>
      <c r="F171"/>
      <c r="G171"/>
      <c r="H171"/>
    </row>
    <row r="172" spans="3:8">
      <c r="C172"/>
      <c r="D172"/>
      <c r="E172"/>
      <c r="F172"/>
      <c r="G172"/>
      <c r="H172"/>
    </row>
    <row r="173" spans="3:8">
      <c r="C173"/>
      <c r="D173"/>
      <c r="E173"/>
      <c r="F173"/>
      <c r="G173"/>
      <c r="H173"/>
    </row>
    <row r="174" spans="3:8">
      <c r="C174"/>
      <c r="D174"/>
      <c r="E174"/>
      <c r="F174"/>
      <c r="G174"/>
      <c r="H174"/>
    </row>
    <row r="175" spans="3:8">
      <c r="C175"/>
      <c r="D175"/>
      <c r="E175"/>
      <c r="F175"/>
      <c r="G175"/>
      <c r="H175"/>
    </row>
    <row r="176" spans="3:8">
      <c r="C176"/>
      <c r="D176"/>
      <c r="E176"/>
      <c r="F176"/>
      <c r="G176"/>
      <c r="H176"/>
    </row>
    <row r="177" spans="3:8">
      <c r="C177"/>
      <c r="D177"/>
      <c r="E177"/>
      <c r="F177"/>
      <c r="G177"/>
      <c r="H177"/>
    </row>
    <row r="178" spans="3:8">
      <c r="C178"/>
      <c r="D178"/>
      <c r="E178"/>
      <c r="F178"/>
      <c r="G178"/>
      <c r="H178"/>
    </row>
    <row r="179" spans="3:8">
      <c r="C179"/>
      <c r="D179"/>
      <c r="E179"/>
      <c r="F179"/>
      <c r="G179"/>
      <c r="H179"/>
    </row>
    <row r="180" spans="3:8">
      <c r="C180"/>
      <c r="D180"/>
      <c r="E180"/>
      <c r="F180"/>
      <c r="G180"/>
      <c r="H180"/>
    </row>
    <row r="181" spans="3:8">
      <c r="C181"/>
      <c r="D181"/>
      <c r="E181"/>
      <c r="F181"/>
      <c r="G181"/>
      <c r="H181"/>
    </row>
    <row r="182" spans="3:8">
      <c r="C182"/>
      <c r="D182"/>
      <c r="E182"/>
      <c r="F182"/>
      <c r="G182"/>
      <c r="H182"/>
    </row>
    <row r="183" spans="3:8">
      <c r="C183"/>
      <c r="D183"/>
      <c r="E183"/>
      <c r="F183"/>
      <c r="G183"/>
      <c r="H183"/>
    </row>
    <row r="184" spans="3:8">
      <c r="C184"/>
      <c r="D184"/>
      <c r="E184"/>
      <c r="F184"/>
      <c r="G184"/>
      <c r="H184"/>
    </row>
    <row r="185" spans="3:8">
      <c r="C185"/>
      <c r="D185"/>
      <c r="E185"/>
      <c r="F185"/>
      <c r="G185"/>
      <c r="H185"/>
    </row>
    <row r="186" spans="3:8">
      <c r="C186"/>
      <c r="D186"/>
      <c r="E186"/>
      <c r="F186"/>
      <c r="G186"/>
      <c r="H186"/>
    </row>
    <row r="187" spans="3:8">
      <c r="C187"/>
      <c r="D187"/>
      <c r="E187"/>
      <c r="F187"/>
      <c r="G187"/>
      <c r="H187"/>
    </row>
    <row r="188" spans="3:8">
      <c r="C188"/>
      <c r="D188"/>
      <c r="E188"/>
      <c r="F188"/>
      <c r="G188"/>
      <c r="H188"/>
    </row>
    <row r="189" spans="3:8">
      <c r="C189"/>
      <c r="D189"/>
      <c r="E189"/>
      <c r="F189"/>
      <c r="G189"/>
      <c r="H189"/>
    </row>
    <row r="190" spans="3:8">
      <c r="C190"/>
      <c r="D190"/>
      <c r="E190"/>
      <c r="F190"/>
      <c r="G190"/>
      <c r="H190"/>
    </row>
    <row r="191" spans="3:8">
      <c r="C191"/>
      <c r="D191"/>
      <c r="E191"/>
      <c r="F191"/>
      <c r="G191"/>
      <c r="H191"/>
    </row>
    <row r="192" spans="3:8">
      <c r="C192"/>
      <c r="D192"/>
      <c r="E192"/>
      <c r="F192"/>
      <c r="G192"/>
      <c r="H192"/>
    </row>
    <row r="193" spans="3:8">
      <c r="C193"/>
      <c r="D193"/>
      <c r="E193"/>
      <c r="F193"/>
      <c r="G193"/>
      <c r="H193"/>
    </row>
    <row r="194" spans="3:8">
      <c r="C194"/>
      <c r="D194"/>
      <c r="E194"/>
      <c r="F194"/>
      <c r="G194"/>
      <c r="H194"/>
    </row>
    <row r="195" spans="3:8">
      <c r="C195"/>
      <c r="D195"/>
      <c r="E195"/>
      <c r="F195"/>
      <c r="G195"/>
      <c r="H195"/>
    </row>
    <row r="196" spans="3:8">
      <c r="C196"/>
      <c r="D196"/>
      <c r="E196"/>
      <c r="F196"/>
      <c r="G196"/>
      <c r="H196"/>
    </row>
    <row r="197" spans="3:8">
      <c r="C197"/>
      <c r="D197"/>
      <c r="E197"/>
      <c r="F197"/>
      <c r="G197"/>
      <c r="H197"/>
    </row>
    <row r="198" spans="3:8">
      <c r="C198"/>
      <c r="D198"/>
      <c r="E198"/>
      <c r="F198"/>
      <c r="G198"/>
      <c r="H198"/>
    </row>
    <row r="199" spans="3:8">
      <c r="C199"/>
      <c r="D199"/>
      <c r="E199"/>
      <c r="F199"/>
      <c r="G199"/>
      <c r="H199"/>
    </row>
    <row r="200" spans="3:8">
      <c r="C200"/>
      <c r="D200"/>
      <c r="E200"/>
      <c r="F200"/>
      <c r="G200"/>
      <c r="H200"/>
    </row>
    <row r="201" spans="3:8">
      <c r="C201"/>
      <c r="D201"/>
      <c r="E201"/>
      <c r="F201"/>
      <c r="G201"/>
      <c r="H201"/>
    </row>
    <row r="202" spans="3:8">
      <c r="C202"/>
      <c r="D202"/>
      <c r="E202"/>
      <c r="F202"/>
      <c r="G202"/>
      <c r="H202"/>
    </row>
    <row r="203" spans="3:8">
      <c r="C203"/>
      <c r="D203"/>
      <c r="E203"/>
      <c r="F203"/>
      <c r="G203"/>
      <c r="H203"/>
    </row>
    <row r="204" spans="3:8">
      <c r="C204"/>
      <c r="D204"/>
      <c r="E204"/>
      <c r="F204"/>
      <c r="G204"/>
      <c r="H204"/>
    </row>
    <row r="205" spans="3:8">
      <c r="C205"/>
      <c r="D205"/>
      <c r="E205"/>
      <c r="F205"/>
      <c r="G205"/>
      <c r="H205"/>
    </row>
    <row r="206" spans="3:8">
      <c r="C206"/>
      <c r="D206"/>
      <c r="E206"/>
      <c r="F206"/>
      <c r="G206"/>
      <c r="H206"/>
    </row>
    <row r="207" spans="3:8">
      <c r="C207"/>
      <c r="D207"/>
      <c r="E207"/>
      <c r="F207"/>
      <c r="G207"/>
      <c r="H207"/>
    </row>
    <row r="208" spans="3:8">
      <c r="C208"/>
      <c r="D208"/>
      <c r="E208"/>
      <c r="F208"/>
      <c r="G208"/>
      <c r="H208"/>
    </row>
    <row r="209" spans="3:8">
      <c r="C209"/>
      <c r="D209"/>
      <c r="E209"/>
      <c r="F209"/>
      <c r="G209"/>
      <c r="H209"/>
    </row>
    <row r="210" spans="3:8">
      <c r="C210"/>
      <c r="D210"/>
      <c r="E210"/>
      <c r="F210"/>
      <c r="G210"/>
      <c r="H210"/>
    </row>
    <row r="211" spans="3:8">
      <c r="C211"/>
      <c r="D211"/>
      <c r="E211"/>
      <c r="F211"/>
      <c r="G211"/>
      <c r="H211"/>
    </row>
    <row r="212" spans="3:8">
      <c r="C212"/>
      <c r="D212"/>
      <c r="E212"/>
      <c r="F212"/>
      <c r="G212"/>
      <c r="H212"/>
    </row>
    <row r="213" spans="3:8">
      <c r="C213"/>
      <c r="D213"/>
      <c r="E213"/>
      <c r="F213"/>
      <c r="G213"/>
      <c r="H213"/>
    </row>
    <row r="214" spans="3:8">
      <c r="C214"/>
      <c r="D214"/>
      <c r="E214"/>
      <c r="F214"/>
      <c r="G214"/>
      <c r="H214"/>
    </row>
    <row r="215" spans="3:8">
      <c r="C215"/>
      <c r="D215"/>
      <c r="E215"/>
      <c r="F215"/>
      <c r="G215"/>
      <c r="H215"/>
    </row>
    <row r="216" spans="3:8">
      <c r="C216"/>
      <c r="D216"/>
      <c r="E216"/>
      <c r="F216"/>
      <c r="G216"/>
      <c r="H216"/>
    </row>
    <row r="217" spans="3:8">
      <c r="C217"/>
      <c r="D217"/>
      <c r="E217"/>
      <c r="F217"/>
      <c r="G217"/>
      <c r="H217"/>
    </row>
    <row r="218" spans="3:8">
      <c r="C218"/>
      <c r="D218"/>
      <c r="E218"/>
      <c r="F218"/>
      <c r="G218"/>
      <c r="H218"/>
    </row>
    <row r="219" spans="3:8">
      <c r="C219"/>
      <c r="D219"/>
      <c r="E219"/>
      <c r="F219"/>
      <c r="G219"/>
      <c r="H219"/>
    </row>
    <row r="220" spans="3:8">
      <c r="C220"/>
      <c r="D220"/>
      <c r="E220"/>
      <c r="F220"/>
      <c r="G220"/>
      <c r="H220"/>
    </row>
    <row r="221" spans="3:8">
      <c r="C221"/>
      <c r="D221"/>
      <c r="E221"/>
      <c r="F221"/>
      <c r="G221"/>
      <c r="H221"/>
    </row>
    <row r="222" spans="3:8">
      <c r="C222"/>
      <c r="D222"/>
      <c r="E222"/>
      <c r="F222"/>
      <c r="G222"/>
      <c r="H222"/>
    </row>
    <row r="223" spans="3:8">
      <c r="C223"/>
      <c r="D223"/>
      <c r="E223"/>
      <c r="F223"/>
      <c r="G223"/>
      <c r="H223"/>
    </row>
    <row r="224" spans="3:8">
      <c r="C224"/>
      <c r="D224"/>
      <c r="E224"/>
      <c r="F224"/>
      <c r="G224"/>
      <c r="H224"/>
    </row>
    <row r="225" spans="3:8">
      <c r="C225"/>
      <c r="D225"/>
      <c r="E225"/>
      <c r="F225"/>
      <c r="G225"/>
      <c r="H225"/>
    </row>
    <row r="226" spans="3:8">
      <c r="C226"/>
      <c r="D226"/>
      <c r="E226"/>
      <c r="F226"/>
      <c r="G226"/>
      <c r="H226"/>
    </row>
    <row r="227" spans="3:8">
      <c r="C227"/>
      <c r="D227"/>
      <c r="E227"/>
      <c r="F227"/>
      <c r="G227"/>
      <c r="H227"/>
    </row>
    <row r="228" spans="3:8">
      <c r="C228"/>
      <c r="D228"/>
      <c r="E228"/>
      <c r="F228"/>
      <c r="G228"/>
      <c r="H228"/>
    </row>
    <row r="229" spans="3:8">
      <c r="C229"/>
      <c r="D229"/>
      <c r="E229"/>
      <c r="F229"/>
      <c r="G229"/>
      <c r="H229"/>
    </row>
    <row r="230" spans="3:8">
      <c r="C230"/>
      <c r="D230"/>
      <c r="E230"/>
      <c r="F230"/>
      <c r="G230"/>
      <c r="H230"/>
    </row>
    <row r="231" spans="3:8">
      <c r="C231"/>
      <c r="D231"/>
      <c r="E231"/>
      <c r="F231"/>
      <c r="G231"/>
      <c r="H231"/>
    </row>
    <row r="232" spans="3:8">
      <c r="C232"/>
      <c r="D232"/>
      <c r="E232"/>
      <c r="F232"/>
      <c r="G232"/>
      <c r="H232"/>
    </row>
    <row r="233" spans="3:8">
      <c r="C233"/>
      <c r="D233"/>
      <c r="E233"/>
      <c r="F233"/>
      <c r="G233"/>
      <c r="H233"/>
    </row>
    <row r="234" spans="3:8">
      <c r="C234"/>
      <c r="D234"/>
      <c r="E234"/>
      <c r="F234"/>
      <c r="G234"/>
      <c r="H234"/>
    </row>
    <row r="235" spans="3:8">
      <c r="C235"/>
      <c r="D235"/>
      <c r="E235"/>
      <c r="F235"/>
      <c r="G235"/>
      <c r="H235"/>
    </row>
    <row r="236" spans="3:8">
      <c r="C236"/>
      <c r="D236"/>
      <c r="E236"/>
      <c r="F236"/>
      <c r="G236"/>
      <c r="H236"/>
    </row>
    <row r="237" spans="3:8">
      <c r="C237"/>
      <c r="D237"/>
      <c r="E237"/>
      <c r="F237"/>
      <c r="G237"/>
      <c r="H237"/>
    </row>
    <row r="238" spans="3:8">
      <c r="C238"/>
      <c r="D238"/>
      <c r="E238"/>
      <c r="F238"/>
      <c r="G238"/>
      <c r="H238"/>
    </row>
    <row r="239" spans="3:8">
      <c r="C239"/>
      <c r="D239"/>
      <c r="E239"/>
      <c r="F239"/>
      <c r="G239"/>
      <c r="H239"/>
    </row>
    <row r="240" spans="3:8">
      <c r="C240"/>
      <c r="D240"/>
      <c r="E240"/>
      <c r="F240"/>
      <c r="G240"/>
      <c r="H240"/>
    </row>
    <row r="241" spans="3:8">
      <c r="C241"/>
      <c r="D241"/>
      <c r="E241"/>
      <c r="F241"/>
      <c r="G241"/>
      <c r="H241"/>
    </row>
    <row r="242" spans="3:8">
      <c r="C242"/>
      <c r="D242"/>
      <c r="E242"/>
      <c r="F242"/>
      <c r="G242"/>
      <c r="H242"/>
    </row>
    <row r="243" spans="3:8">
      <c r="C243"/>
      <c r="D243"/>
      <c r="E243"/>
      <c r="F243"/>
      <c r="G243"/>
      <c r="H243"/>
    </row>
    <row r="244" spans="3:8">
      <c r="C244"/>
      <c r="D244"/>
      <c r="E244"/>
      <c r="F244"/>
      <c r="G244"/>
      <c r="H244"/>
    </row>
    <row r="245" spans="3:8">
      <c r="C245"/>
      <c r="D245"/>
      <c r="E245"/>
      <c r="F245"/>
      <c r="G245"/>
      <c r="H245"/>
    </row>
    <row r="246" spans="3:8">
      <c r="C246"/>
      <c r="D246"/>
      <c r="E246"/>
      <c r="F246"/>
      <c r="G246"/>
      <c r="H246"/>
    </row>
    <row r="247" spans="3:8">
      <c r="C247"/>
      <c r="D247"/>
      <c r="E247"/>
      <c r="F247"/>
      <c r="G247"/>
      <c r="H247"/>
    </row>
    <row r="248" spans="3:8">
      <c r="C248"/>
      <c r="D248"/>
      <c r="E248"/>
      <c r="F248"/>
      <c r="G248"/>
      <c r="H248"/>
    </row>
    <row r="249" spans="3:8">
      <c r="C249"/>
      <c r="D249"/>
      <c r="E249"/>
      <c r="F249"/>
      <c r="G249"/>
      <c r="H249"/>
    </row>
    <row r="250" spans="3:8">
      <c r="C250"/>
      <c r="D250"/>
      <c r="E250"/>
      <c r="F250"/>
      <c r="G250"/>
      <c r="H250"/>
    </row>
    <row r="251" spans="3:8">
      <c r="C251"/>
      <c r="D251"/>
      <c r="E251"/>
      <c r="F251"/>
      <c r="G251"/>
      <c r="H251"/>
    </row>
    <row r="252" spans="3:8">
      <c r="C252"/>
      <c r="D252"/>
      <c r="E252"/>
      <c r="F252"/>
      <c r="G252"/>
      <c r="H252"/>
    </row>
    <row r="253" spans="3:8">
      <c r="C253"/>
      <c r="D253"/>
      <c r="E253"/>
      <c r="F253"/>
      <c r="G253"/>
      <c r="H253"/>
    </row>
    <row r="254" spans="3:8">
      <c r="C254"/>
      <c r="D254"/>
      <c r="E254"/>
      <c r="F254"/>
      <c r="G254"/>
      <c r="H254"/>
    </row>
    <row r="255" spans="3:8">
      <c r="C255"/>
      <c r="D255"/>
      <c r="E255"/>
      <c r="F255"/>
      <c r="G255"/>
      <c r="H255"/>
    </row>
    <row r="256" spans="3:8">
      <c r="C256"/>
      <c r="D256"/>
      <c r="E256"/>
      <c r="F256"/>
      <c r="G256"/>
      <c r="H256"/>
    </row>
    <row r="257" spans="3:8">
      <c r="C257"/>
      <c r="D257"/>
      <c r="E257"/>
      <c r="F257"/>
      <c r="G257"/>
      <c r="H257"/>
    </row>
    <row r="258" spans="3:8">
      <c r="C258"/>
      <c r="D258"/>
      <c r="E258"/>
      <c r="F258"/>
      <c r="G258"/>
      <c r="H258"/>
    </row>
    <row r="259" spans="3:8">
      <c r="C259"/>
      <c r="D259"/>
      <c r="E259"/>
      <c r="F259"/>
      <c r="G259"/>
      <c r="H259"/>
    </row>
    <row r="260" spans="3:8">
      <c r="C260"/>
      <c r="D260"/>
      <c r="E260"/>
      <c r="F260"/>
      <c r="G260"/>
      <c r="H260"/>
    </row>
    <row r="261" spans="3:8">
      <c r="C261"/>
      <c r="D261"/>
      <c r="E261"/>
      <c r="F261"/>
      <c r="G261"/>
      <c r="H261"/>
    </row>
    <row r="262" spans="3:8">
      <c r="C262"/>
      <c r="D262"/>
      <c r="E262"/>
      <c r="F262"/>
      <c r="G262"/>
      <c r="H262"/>
    </row>
    <row r="263" spans="3:8">
      <c r="C263"/>
      <c r="D263"/>
      <c r="E263"/>
      <c r="F263"/>
      <c r="G263"/>
      <c r="H263"/>
    </row>
    <row r="264" spans="3:8">
      <c r="C264"/>
      <c r="D264"/>
      <c r="E264"/>
      <c r="F264"/>
      <c r="G264"/>
      <c r="H264"/>
    </row>
    <row r="265" spans="3:8">
      <c r="C265"/>
      <c r="D265"/>
      <c r="E265"/>
      <c r="F265"/>
      <c r="G265"/>
      <c r="H265"/>
    </row>
    <row r="266" spans="3:8">
      <c r="C266"/>
      <c r="D266"/>
      <c r="E266"/>
      <c r="F266"/>
      <c r="G266"/>
      <c r="H266"/>
    </row>
    <row r="267" spans="3:8">
      <c r="C267"/>
      <c r="D267"/>
      <c r="E267"/>
      <c r="F267"/>
      <c r="G267"/>
      <c r="H267"/>
    </row>
    <row r="268" spans="3:8">
      <c r="C268"/>
      <c r="D268"/>
      <c r="E268"/>
      <c r="F268"/>
      <c r="G268"/>
      <c r="H268"/>
    </row>
    <row r="269" spans="3:8">
      <c r="C269"/>
      <c r="D269"/>
      <c r="E269"/>
      <c r="F269"/>
      <c r="G269"/>
      <c r="H269"/>
    </row>
    <row r="270" spans="3:8">
      <c r="C270"/>
      <c r="D270"/>
      <c r="E270"/>
      <c r="F270"/>
      <c r="G270"/>
      <c r="H270"/>
    </row>
    <row r="271" spans="3:8">
      <c r="C271"/>
      <c r="D271"/>
      <c r="E271"/>
      <c r="F271"/>
      <c r="G271"/>
      <c r="H271"/>
    </row>
  </sheetData>
  <sortState xmlns:xlrd2="http://schemas.microsoft.com/office/spreadsheetml/2017/richdata2" ref="A9:Q36">
    <sortCondition ref="A9:A36"/>
  </sortState>
  <mergeCells count="8">
    <mergeCell ref="C23:F25"/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0" orientation="landscape" verticalDpi="598" r:id="rId1"/>
  <headerFooter>
    <oddFooter>&amp;RPag.  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  <pageSetUpPr fitToPage="1"/>
  </sheetPr>
  <dimension ref="A1:Q268"/>
  <sheetViews>
    <sheetView showGridLines="0" zoomScale="85" zoomScaleNormal="85" zoomScaleSheetLayoutView="90" workbookViewId="0">
      <pane xSplit="1" topLeftCell="L16" activePane="topRight" state="frozen"/>
      <selection pane="topRight" activeCell="S24" sqref="S24"/>
      <selection activeCell="F35" sqref="F35"/>
    </sheetView>
  </sheetViews>
  <sheetFormatPr defaultColWidth="8.85546875" defaultRowHeight="15.75"/>
  <cols>
    <col min="1" max="1" width="58.140625" style="22" customWidth="1"/>
    <col min="2" max="2" width="12" style="23" customWidth="1"/>
    <col min="3" max="8" width="11.85546875" style="23" customWidth="1"/>
    <col min="9" max="14" width="11.85546875" customWidth="1"/>
    <col min="15" max="15" width="9.5703125" style="19" bestFit="1" customWidth="1"/>
    <col min="16" max="16" width="10.28515625" customWidth="1"/>
    <col min="17" max="17" width="9.5703125" style="20" customWidth="1"/>
  </cols>
  <sheetData>
    <row r="1" spans="1:17" ht="51" customHeight="1"/>
    <row r="2" spans="1:17">
      <c r="A2" s="338"/>
      <c r="B2" s="338"/>
      <c r="C2" s="338"/>
      <c r="D2" s="338"/>
      <c r="E2" s="338"/>
      <c r="F2" s="338"/>
      <c r="G2" s="338"/>
      <c r="H2" s="338"/>
    </row>
    <row r="3" spans="1:17">
      <c r="A3" s="338"/>
      <c r="B3" s="338"/>
      <c r="C3" s="338"/>
      <c r="D3" s="338"/>
      <c r="E3" s="338"/>
      <c r="F3" s="338"/>
      <c r="G3" s="338"/>
      <c r="H3" s="338"/>
    </row>
    <row r="4" spans="1:17" ht="21" customHeight="1"/>
    <row r="5" spans="1:17" s="11" customFormat="1" ht="18.75" customHeight="1">
      <c r="A5" s="339" t="s">
        <v>0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</row>
    <row r="6" spans="1:17" s="11" customFormat="1" ht="20.25" customHeight="1">
      <c r="A6" s="339" t="s">
        <v>111</v>
      </c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</row>
    <row r="7" spans="1:17" s="24" customFormat="1" ht="22.5" customHeight="1">
      <c r="A7" s="411" t="s">
        <v>2</v>
      </c>
      <c r="B7" s="412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42" t="s">
        <v>16</v>
      </c>
      <c r="P7" s="343"/>
      <c r="Q7" s="344"/>
    </row>
    <row r="8" spans="1:17" s="24" customFormat="1" ht="18" customHeight="1">
      <c r="A8" s="340"/>
      <c r="B8" s="341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21.75" customHeight="1">
      <c r="A9" s="259" t="s">
        <v>20</v>
      </c>
      <c r="B9" s="260">
        <v>61</v>
      </c>
      <c r="C9" s="267">
        <v>85</v>
      </c>
      <c r="D9" s="304">
        <v>24</v>
      </c>
      <c r="E9" s="262">
        <v>80</v>
      </c>
      <c r="F9" s="262">
        <v>9</v>
      </c>
      <c r="G9" s="262">
        <v>118</v>
      </c>
      <c r="H9" s="262">
        <v>74</v>
      </c>
      <c r="I9" s="262"/>
      <c r="J9" s="262"/>
      <c r="K9" s="262"/>
      <c r="L9" s="262"/>
      <c r="M9" s="262"/>
      <c r="N9" s="262"/>
      <c r="O9" s="47">
        <f t="shared" ref="O9:P37" si="0">B9*(IF(C9="",0,1)+IF(D9="",0,1)+IF(E9="",0,1)+IF(F9="",0,1)+IF(G9="",0,1)+IF(H9="",0,1)+IF(I9="",0,1)+IF(J9="",0,1)+IF(K9="",0,1)+IF(L9="",0,1)+IF(M9="",0,1)+IF(N9="",0,1))</f>
        <v>366</v>
      </c>
      <c r="P9" s="47">
        <f t="shared" ref="P9:P36" si="1">SUM(C9:N9)</f>
        <v>390</v>
      </c>
      <c r="Q9" s="54">
        <f t="shared" ref="Q9:Q36" si="2">IF(O9=0,"-",P9/O9)</f>
        <v>1.0655737704918034</v>
      </c>
    </row>
    <row r="10" spans="1:17" ht="21.75" customHeight="1">
      <c r="A10" s="259" t="s">
        <v>21</v>
      </c>
      <c r="B10" s="260">
        <v>96</v>
      </c>
      <c r="C10" s="267">
        <v>114</v>
      </c>
      <c r="D10" s="304">
        <v>114</v>
      </c>
      <c r="E10" s="262">
        <v>74</v>
      </c>
      <c r="F10" s="262">
        <v>0</v>
      </c>
      <c r="G10" s="262">
        <v>42</v>
      </c>
      <c r="H10" s="262">
        <v>84</v>
      </c>
      <c r="I10" s="262"/>
      <c r="J10" s="262"/>
      <c r="K10" s="262"/>
      <c r="L10" s="262"/>
      <c r="M10" s="262"/>
      <c r="N10" s="262"/>
      <c r="O10" s="47">
        <f t="shared" si="0"/>
        <v>576</v>
      </c>
      <c r="P10" s="47">
        <f t="shared" si="1"/>
        <v>428</v>
      </c>
      <c r="Q10" s="54">
        <f t="shared" si="2"/>
        <v>0.74305555555555558</v>
      </c>
    </row>
    <row r="11" spans="1:17" ht="21.75" customHeight="1">
      <c r="A11" s="259" t="s">
        <v>57</v>
      </c>
      <c r="B11" s="260">
        <v>46</v>
      </c>
      <c r="C11" s="267">
        <v>70</v>
      </c>
      <c r="D11" s="304">
        <v>51</v>
      </c>
      <c r="E11" s="262">
        <v>77</v>
      </c>
      <c r="F11" s="262">
        <v>4</v>
      </c>
      <c r="G11" s="262">
        <v>68</v>
      </c>
      <c r="H11" s="262">
        <v>62</v>
      </c>
      <c r="I11" s="262"/>
      <c r="J11" s="262"/>
      <c r="K11" s="262"/>
      <c r="L11" s="262"/>
      <c r="M11" s="262"/>
      <c r="N11" s="262"/>
      <c r="O11" s="47">
        <f t="shared" si="0"/>
        <v>276</v>
      </c>
      <c r="P11" s="47">
        <f t="shared" si="1"/>
        <v>332</v>
      </c>
      <c r="Q11" s="54">
        <f t="shared" si="2"/>
        <v>1.2028985507246377</v>
      </c>
    </row>
    <row r="12" spans="1:17" ht="21.75" customHeight="1">
      <c r="A12" s="259" t="s">
        <v>22</v>
      </c>
      <c r="B12" s="260">
        <v>32</v>
      </c>
      <c r="C12" s="267">
        <v>0</v>
      </c>
      <c r="D12" s="304">
        <v>25</v>
      </c>
      <c r="E12" s="270">
        <v>27</v>
      </c>
      <c r="F12" s="270">
        <v>2</v>
      </c>
      <c r="G12" s="270">
        <v>24</v>
      </c>
      <c r="H12" s="270">
        <v>15</v>
      </c>
      <c r="I12" s="270"/>
      <c r="J12" s="270"/>
      <c r="K12" s="270"/>
      <c r="L12" s="270"/>
      <c r="M12" s="270"/>
      <c r="N12" s="270"/>
      <c r="O12" s="47">
        <f t="shared" si="0"/>
        <v>192</v>
      </c>
      <c r="P12" s="47">
        <f t="shared" si="1"/>
        <v>93</v>
      </c>
      <c r="Q12" s="54">
        <f t="shared" si="2"/>
        <v>0.484375</v>
      </c>
    </row>
    <row r="13" spans="1:17" ht="21.75" customHeight="1">
      <c r="A13" s="259" t="s">
        <v>25</v>
      </c>
      <c r="B13" s="260">
        <v>55</v>
      </c>
      <c r="C13" s="267">
        <v>152</v>
      </c>
      <c r="D13" s="304">
        <v>133</v>
      </c>
      <c r="E13" s="262">
        <v>202</v>
      </c>
      <c r="F13" s="262">
        <v>0</v>
      </c>
      <c r="G13" s="262">
        <v>3</v>
      </c>
      <c r="H13" s="262">
        <v>0</v>
      </c>
      <c r="I13" s="262"/>
      <c r="J13" s="262"/>
      <c r="K13" s="262"/>
      <c r="L13" s="262"/>
      <c r="M13" s="262"/>
      <c r="N13" s="262"/>
      <c r="O13" s="47">
        <f t="shared" si="0"/>
        <v>330</v>
      </c>
      <c r="P13" s="47">
        <f t="shared" si="1"/>
        <v>490</v>
      </c>
      <c r="Q13" s="54">
        <f t="shared" si="2"/>
        <v>1.4848484848484849</v>
      </c>
    </row>
    <row r="14" spans="1:17" ht="21.75" customHeight="1">
      <c r="A14" s="259" t="s">
        <v>23</v>
      </c>
      <c r="B14" s="260">
        <v>60</v>
      </c>
      <c r="C14" s="267">
        <v>90</v>
      </c>
      <c r="D14" s="304">
        <v>67</v>
      </c>
      <c r="E14" s="262">
        <v>79</v>
      </c>
      <c r="F14" s="262">
        <v>7</v>
      </c>
      <c r="G14" s="262">
        <v>74</v>
      </c>
      <c r="H14" s="262">
        <v>69</v>
      </c>
      <c r="I14" s="262"/>
      <c r="J14" s="262"/>
      <c r="K14" s="262"/>
      <c r="L14" s="262"/>
      <c r="M14" s="262"/>
      <c r="N14" s="262"/>
      <c r="O14" s="47">
        <f t="shared" si="0"/>
        <v>360</v>
      </c>
      <c r="P14" s="47">
        <f t="shared" si="1"/>
        <v>386</v>
      </c>
      <c r="Q14" s="54">
        <f t="shared" si="2"/>
        <v>1.0722222222222222</v>
      </c>
    </row>
    <row r="15" spans="1:17" ht="21.75" customHeight="1">
      <c r="A15" s="259" t="s">
        <v>24</v>
      </c>
      <c r="B15" s="260">
        <v>32</v>
      </c>
      <c r="C15" s="267">
        <v>66</v>
      </c>
      <c r="D15" s="304">
        <v>43</v>
      </c>
      <c r="E15" s="270">
        <v>18</v>
      </c>
      <c r="F15" s="270">
        <v>0</v>
      </c>
      <c r="G15" s="270">
        <v>48</v>
      </c>
      <c r="H15" s="270">
        <v>41</v>
      </c>
      <c r="I15" s="270"/>
      <c r="J15" s="270"/>
      <c r="K15" s="270"/>
      <c r="L15" s="270"/>
      <c r="M15" s="270"/>
      <c r="N15" s="270"/>
      <c r="O15" s="47">
        <f t="shared" si="0"/>
        <v>192</v>
      </c>
      <c r="P15" s="47">
        <f t="shared" si="1"/>
        <v>216</v>
      </c>
      <c r="Q15" s="54">
        <f t="shared" si="2"/>
        <v>1.125</v>
      </c>
    </row>
    <row r="16" spans="1:17" ht="21.75" customHeight="1">
      <c r="A16" s="259" t="s">
        <v>74</v>
      </c>
      <c r="B16" s="260">
        <v>900</v>
      </c>
      <c r="C16" s="268">
        <v>891</v>
      </c>
      <c r="D16" s="305">
        <v>808</v>
      </c>
      <c r="E16" s="270">
        <v>1140</v>
      </c>
      <c r="F16" s="262">
        <v>1105</v>
      </c>
      <c r="G16" s="270">
        <v>1037</v>
      </c>
      <c r="H16" s="270">
        <v>989</v>
      </c>
      <c r="I16" s="270"/>
      <c r="J16" s="270"/>
      <c r="K16" s="270"/>
      <c r="L16" s="270"/>
      <c r="M16" s="270"/>
      <c r="N16" s="270"/>
      <c r="O16" s="47">
        <f t="shared" si="0"/>
        <v>5400</v>
      </c>
      <c r="P16" s="47">
        <f t="shared" si="1"/>
        <v>5970</v>
      </c>
      <c r="Q16" s="54">
        <f t="shared" si="2"/>
        <v>1.1055555555555556</v>
      </c>
    </row>
    <row r="17" spans="1:17" ht="21.75" customHeight="1">
      <c r="A17" s="259" t="s">
        <v>75</v>
      </c>
      <c r="B17" s="263">
        <v>2080</v>
      </c>
      <c r="C17" s="283">
        <v>2450</v>
      </c>
      <c r="D17" s="308">
        <v>1978</v>
      </c>
      <c r="E17" s="270">
        <v>2933</v>
      </c>
      <c r="F17" s="262">
        <v>2491</v>
      </c>
      <c r="G17" s="270">
        <v>2526</v>
      </c>
      <c r="H17" s="270">
        <v>2166</v>
      </c>
      <c r="I17" s="270"/>
      <c r="J17" s="270"/>
      <c r="K17" s="270"/>
      <c r="L17" s="270"/>
      <c r="M17" s="270"/>
      <c r="N17" s="270"/>
      <c r="O17" s="47">
        <f t="shared" si="0"/>
        <v>12480</v>
      </c>
      <c r="P17" s="47">
        <f t="shared" si="1"/>
        <v>14544</v>
      </c>
      <c r="Q17" s="54">
        <f t="shared" si="2"/>
        <v>1.1653846153846155</v>
      </c>
    </row>
    <row r="18" spans="1:17" ht="21.75" customHeight="1">
      <c r="A18" s="259" t="s">
        <v>76</v>
      </c>
      <c r="B18" s="260">
        <v>80</v>
      </c>
      <c r="C18" s="268">
        <v>72</v>
      </c>
      <c r="D18" s="305">
        <v>63</v>
      </c>
      <c r="E18" s="270">
        <v>88</v>
      </c>
      <c r="F18" s="262">
        <v>136</v>
      </c>
      <c r="G18" s="270">
        <v>73</v>
      </c>
      <c r="H18" s="270">
        <v>69</v>
      </c>
      <c r="I18" s="270"/>
      <c r="J18" s="270"/>
      <c r="K18" s="270"/>
      <c r="L18" s="270"/>
      <c r="M18" s="270"/>
      <c r="N18" s="270"/>
      <c r="O18" s="47">
        <f t="shared" si="0"/>
        <v>480</v>
      </c>
      <c r="P18" s="47">
        <f t="shared" si="1"/>
        <v>501</v>
      </c>
      <c r="Q18" s="54">
        <f t="shared" si="2"/>
        <v>1.04375</v>
      </c>
    </row>
    <row r="19" spans="1:17" ht="21.75" customHeight="1">
      <c r="A19" s="259" t="s">
        <v>77</v>
      </c>
      <c r="B19" s="260">
        <v>80</v>
      </c>
      <c r="C19" s="268">
        <v>46</v>
      </c>
      <c r="D19" s="305">
        <v>32</v>
      </c>
      <c r="E19" s="270">
        <v>81</v>
      </c>
      <c r="F19" s="262">
        <v>72</v>
      </c>
      <c r="G19" s="270">
        <v>66</v>
      </c>
      <c r="H19" s="270">
        <v>36</v>
      </c>
      <c r="I19" s="270"/>
      <c r="J19" s="270"/>
      <c r="K19" s="270"/>
      <c r="L19" s="270"/>
      <c r="M19" s="270"/>
      <c r="N19" s="270"/>
      <c r="O19" s="47">
        <f t="shared" si="0"/>
        <v>480</v>
      </c>
      <c r="P19" s="47">
        <f t="shared" si="1"/>
        <v>333</v>
      </c>
      <c r="Q19" s="54">
        <f t="shared" si="2"/>
        <v>0.69374999999999998</v>
      </c>
    </row>
    <row r="20" spans="1:17" ht="21.75" customHeight="1">
      <c r="A20" s="259" t="s">
        <v>53</v>
      </c>
      <c r="B20" s="260">
        <v>186</v>
      </c>
      <c r="C20" s="269">
        <v>129</v>
      </c>
      <c r="D20" s="306">
        <v>199</v>
      </c>
      <c r="E20" s="270">
        <v>255</v>
      </c>
      <c r="F20" s="270">
        <v>255</v>
      </c>
      <c r="G20" s="270">
        <v>315</v>
      </c>
      <c r="H20" s="270">
        <v>105</v>
      </c>
      <c r="I20" s="270"/>
      <c r="J20" s="270"/>
      <c r="K20" s="270"/>
      <c r="L20" s="270"/>
      <c r="M20" s="270"/>
      <c r="N20" s="270"/>
      <c r="O20" s="47">
        <f>B20*(IF(C20="",0,1)+IF(D20="",0,1)+IF(E20="",0,1)+IF(F20="",0,1)+IF(G20="",0,1)+IF(H20="",0,1)+IF(I20="",0,1)+IF(J20="",0,1)+IF(K20="",0,1)+IF(L20="",0,1)+IF(M20="",0,1)+IF(N20="",0,1)) + (IF(G20="",0,78)+IF(H20="",0,78)+IF(I20="",0,78)+IF(J20="",0,78)+IF(K20="",0,78)+IF(L20="",0,78)+IF(M20="",0,78)+IF(N20="",0,78))</f>
        <v>1272</v>
      </c>
      <c r="P20" s="47">
        <f t="shared" si="1"/>
        <v>1258</v>
      </c>
      <c r="Q20" s="54">
        <f t="shared" si="2"/>
        <v>0.98899371069182385</v>
      </c>
    </row>
    <row r="21" spans="1:17" ht="21.75" customHeight="1">
      <c r="A21" s="259" t="s">
        <v>54</v>
      </c>
      <c r="B21" s="260">
        <v>42</v>
      </c>
      <c r="C21" s="269">
        <v>37</v>
      </c>
      <c r="D21" s="306">
        <v>48</v>
      </c>
      <c r="E21" s="270">
        <v>75</v>
      </c>
      <c r="F21" s="270">
        <v>75</v>
      </c>
      <c r="G21" s="270">
        <v>90</v>
      </c>
      <c r="H21" s="270">
        <v>21</v>
      </c>
      <c r="I21" s="270"/>
      <c r="J21" s="270"/>
      <c r="K21" s="270"/>
      <c r="L21" s="270"/>
      <c r="M21" s="270"/>
      <c r="N21" s="270"/>
      <c r="O21" s="47">
        <f>B21*(IF(C21="",0,1)+IF(D21="",0,1)+IF(E21="",0,1)+IF(F21="",0,1)+IF(G21="",0,1)+IF(H21="",0,1)+IF(I21="",0,1)+IF(J21="",0,1)+IF(K21="",0,1)+IF(L21="",0,1)+IF(M21="",0,1)+IF(N21="",0,1)) + (IF(G21="",0,18)+IF(H21="",0,18)+IF(I21="",0,18)+IF(J21="",0,18)+IF(K21="",0,18)+IF(L21="",0,18)+IF(M21="",0,18)+IF(N21="",0,18))</f>
        <v>288</v>
      </c>
      <c r="P21" s="47">
        <f t="shared" si="1"/>
        <v>346</v>
      </c>
      <c r="Q21" s="54">
        <f t="shared" si="2"/>
        <v>1.2013888888888888</v>
      </c>
    </row>
    <row r="22" spans="1:17" ht="21.75" customHeight="1">
      <c r="A22" s="259" t="s">
        <v>112</v>
      </c>
      <c r="B22" s="260">
        <v>3</v>
      </c>
      <c r="C22" s="269">
        <v>0</v>
      </c>
      <c r="D22" s="306">
        <v>0</v>
      </c>
      <c r="E22" s="270">
        <v>0</v>
      </c>
      <c r="F22" s="270">
        <v>0</v>
      </c>
      <c r="G22" s="270">
        <v>0</v>
      </c>
      <c r="H22" s="270">
        <v>0</v>
      </c>
      <c r="I22" s="270"/>
      <c r="J22" s="270"/>
      <c r="K22" s="270"/>
      <c r="L22" s="270"/>
      <c r="M22" s="270"/>
      <c r="N22" s="270"/>
      <c r="O22" s="47">
        <f>B22*(IF(C22="",0,1)+IF(D22="",0,1)+IF(E22="",0,1)+IF(F22="",0,1)+IF(G22="",0,1)+IF(H22="",0,1)+IF(I22="",0,1)+IF(J22="",0,1)+IF(K22="",0,1)+IF(L22="",0,1)+IF(M22="",0,1)+IF(N22="",0,1)) + (IF(G22="",0,1)+IF(H22="",0,1)+IF(I22="",0,1)+IF(J22="",0,1)+IF(K22="",0,1)+IF(L22="",0,1)+IF(M22="",0,1)+IF(N22="",0,1))</f>
        <v>20</v>
      </c>
      <c r="P22" s="47">
        <f t="shared" si="1"/>
        <v>0</v>
      </c>
      <c r="Q22" s="54">
        <f t="shared" si="2"/>
        <v>0</v>
      </c>
    </row>
    <row r="23" spans="1:17" ht="21.75" customHeight="1">
      <c r="A23" s="259" t="s">
        <v>59</v>
      </c>
      <c r="B23" s="260">
        <v>90</v>
      </c>
      <c r="C23" s="269">
        <v>361</v>
      </c>
      <c r="D23" s="306">
        <v>97</v>
      </c>
      <c r="E23" s="270">
        <v>206</v>
      </c>
      <c r="F23" s="270">
        <v>172</v>
      </c>
      <c r="G23" s="270">
        <v>220</v>
      </c>
      <c r="H23" s="270">
        <v>185</v>
      </c>
      <c r="I23" s="270"/>
      <c r="J23" s="270"/>
      <c r="K23" s="270"/>
      <c r="L23" s="270"/>
      <c r="M23" s="270"/>
      <c r="N23" s="270"/>
      <c r="O23" s="47">
        <f t="shared" si="0"/>
        <v>540</v>
      </c>
      <c r="P23" s="47">
        <f t="shared" si="1"/>
        <v>1241</v>
      </c>
      <c r="Q23" s="54">
        <f t="shared" si="2"/>
        <v>2.2981481481481483</v>
      </c>
    </row>
    <row r="24" spans="1:17" ht="21.75" customHeight="1">
      <c r="A24" s="259" t="s">
        <v>60</v>
      </c>
      <c r="B24" s="260">
        <v>20</v>
      </c>
      <c r="C24" s="269">
        <v>94</v>
      </c>
      <c r="D24" s="306">
        <v>15</v>
      </c>
      <c r="E24" s="270">
        <v>33</v>
      </c>
      <c r="F24" s="270">
        <v>15</v>
      </c>
      <c r="G24" s="270">
        <v>56</v>
      </c>
      <c r="H24" s="270">
        <v>38</v>
      </c>
      <c r="I24" s="270"/>
      <c r="J24" s="270"/>
      <c r="K24" s="270"/>
      <c r="L24" s="270"/>
      <c r="M24" s="270"/>
      <c r="N24" s="270"/>
      <c r="O24" s="47">
        <f t="shared" si="0"/>
        <v>120</v>
      </c>
      <c r="P24" s="47">
        <f t="shared" si="1"/>
        <v>251</v>
      </c>
      <c r="Q24" s="54">
        <f t="shared" si="2"/>
        <v>2.0916666666666668</v>
      </c>
    </row>
    <row r="25" spans="1:17" ht="21.75" customHeight="1">
      <c r="A25" s="259" t="s">
        <v>85</v>
      </c>
      <c r="B25" s="260">
        <v>3</v>
      </c>
      <c r="C25" s="269">
        <v>2</v>
      </c>
      <c r="D25" s="306">
        <v>0</v>
      </c>
      <c r="E25" s="270">
        <v>0</v>
      </c>
      <c r="F25" s="270">
        <v>0</v>
      </c>
      <c r="G25" s="270">
        <v>0</v>
      </c>
      <c r="H25" s="335">
        <v>0</v>
      </c>
      <c r="I25" s="270"/>
      <c r="J25" s="270"/>
      <c r="K25" s="270"/>
      <c r="L25" s="270"/>
      <c r="M25" s="270"/>
      <c r="N25" s="270"/>
      <c r="O25" s="47">
        <f t="shared" si="0"/>
        <v>18</v>
      </c>
      <c r="P25" s="47">
        <f t="shared" si="1"/>
        <v>2</v>
      </c>
      <c r="Q25" s="54">
        <f t="shared" si="2"/>
        <v>0.1111111111111111</v>
      </c>
    </row>
    <row r="26" spans="1:17" ht="21.75" customHeight="1">
      <c r="A26" s="259" t="s">
        <v>36</v>
      </c>
      <c r="B26" s="260">
        <v>15</v>
      </c>
      <c r="C26" s="268">
        <v>0</v>
      </c>
      <c r="D26" s="305">
        <v>1</v>
      </c>
      <c r="E26" s="291">
        <v>0</v>
      </c>
      <c r="F26" s="270">
        <v>0</v>
      </c>
      <c r="G26" s="336"/>
      <c r="H26" s="333">
        <v>0</v>
      </c>
      <c r="I26" s="337"/>
      <c r="J26" s="270"/>
      <c r="K26" s="270"/>
      <c r="L26" s="270"/>
      <c r="M26" s="270"/>
      <c r="N26" s="270"/>
      <c r="O26" s="47">
        <f t="shared" si="0"/>
        <v>75</v>
      </c>
      <c r="P26" s="47">
        <f t="shared" si="1"/>
        <v>1</v>
      </c>
      <c r="Q26" s="54">
        <f t="shared" si="2"/>
        <v>1.3333333333333334E-2</v>
      </c>
    </row>
    <row r="27" spans="1:17" ht="21.75" customHeight="1">
      <c r="A27" s="259" t="s">
        <v>37</v>
      </c>
      <c r="B27" s="260">
        <v>16</v>
      </c>
      <c r="C27" s="268">
        <v>0</v>
      </c>
      <c r="D27" s="305">
        <v>0</v>
      </c>
      <c r="E27" s="291">
        <v>0</v>
      </c>
      <c r="F27" s="270">
        <v>0</v>
      </c>
      <c r="G27" s="270"/>
      <c r="H27" s="270">
        <v>6</v>
      </c>
      <c r="I27" s="270"/>
      <c r="J27" s="270"/>
      <c r="K27" s="270"/>
      <c r="L27" s="270"/>
      <c r="M27" s="270"/>
      <c r="N27" s="270"/>
      <c r="O27" s="47">
        <f t="shared" si="0"/>
        <v>80</v>
      </c>
      <c r="P27" s="47">
        <f t="shared" si="1"/>
        <v>6</v>
      </c>
      <c r="Q27" s="54">
        <f t="shared" si="2"/>
        <v>7.4999999999999997E-2</v>
      </c>
    </row>
    <row r="28" spans="1:17" ht="21.75" customHeight="1">
      <c r="A28" s="259" t="s">
        <v>62</v>
      </c>
      <c r="B28" s="260">
        <v>30</v>
      </c>
      <c r="C28" s="268">
        <v>11</v>
      </c>
      <c r="D28" s="305">
        <v>6</v>
      </c>
      <c r="E28" s="291">
        <v>0</v>
      </c>
      <c r="F28" s="270">
        <v>9</v>
      </c>
      <c r="G28" s="270">
        <v>1</v>
      </c>
      <c r="H28" s="270">
        <v>23</v>
      </c>
      <c r="I28" s="270"/>
      <c r="J28" s="270"/>
      <c r="K28" s="270"/>
      <c r="L28" s="270"/>
      <c r="M28" s="270"/>
      <c r="N28" s="270"/>
      <c r="O28" s="47">
        <f t="shared" si="0"/>
        <v>180</v>
      </c>
      <c r="P28" s="47">
        <f t="shared" si="1"/>
        <v>50</v>
      </c>
      <c r="Q28" s="54">
        <f t="shared" si="2"/>
        <v>0.27777777777777779</v>
      </c>
    </row>
    <row r="29" spans="1:17" ht="21.75" customHeight="1">
      <c r="A29" s="259" t="s">
        <v>38</v>
      </c>
      <c r="B29" s="260">
        <v>20</v>
      </c>
      <c r="C29" s="268">
        <v>0</v>
      </c>
      <c r="D29" s="305">
        <v>0</v>
      </c>
      <c r="E29" s="291">
        <v>0</v>
      </c>
      <c r="F29" s="270">
        <v>0</v>
      </c>
      <c r="G29" s="270"/>
      <c r="H29" s="270">
        <v>12</v>
      </c>
      <c r="I29" s="270"/>
      <c r="J29" s="270"/>
      <c r="K29" s="270"/>
      <c r="L29" s="270"/>
      <c r="M29" s="270"/>
      <c r="N29" s="270"/>
      <c r="O29" s="47">
        <f t="shared" si="0"/>
        <v>100</v>
      </c>
      <c r="P29" s="47">
        <f t="shared" si="1"/>
        <v>12</v>
      </c>
      <c r="Q29" s="54">
        <f t="shared" si="2"/>
        <v>0.12</v>
      </c>
    </row>
    <row r="30" spans="1:17" ht="21.75" customHeight="1">
      <c r="A30" s="259" t="s">
        <v>40</v>
      </c>
      <c r="B30" s="260">
        <v>40</v>
      </c>
      <c r="C30" s="268">
        <v>2</v>
      </c>
      <c r="D30" s="305">
        <v>3</v>
      </c>
      <c r="E30" s="291">
        <v>0</v>
      </c>
      <c r="F30" s="270">
        <v>5</v>
      </c>
      <c r="G30" s="270">
        <v>1</v>
      </c>
      <c r="H30" s="270">
        <v>21</v>
      </c>
      <c r="I30" s="270"/>
      <c r="J30" s="270"/>
      <c r="K30" s="270"/>
      <c r="L30" s="270"/>
      <c r="M30" s="270"/>
      <c r="N30" s="270"/>
      <c r="O30" s="47">
        <f t="shared" si="0"/>
        <v>240</v>
      </c>
      <c r="P30" s="47">
        <f t="shared" si="1"/>
        <v>32</v>
      </c>
      <c r="Q30" s="54">
        <f t="shared" si="2"/>
        <v>0.13333333333333333</v>
      </c>
    </row>
    <row r="31" spans="1:17" ht="21.75" customHeight="1">
      <c r="A31" s="259" t="s">
        <v>41</v>
      </c>
      <c r="B31" s="260">
        <v>20</v>
      </c>
      <c r="C31" s="268">
        <v>0</v>
      </c>
      <c r="D31" s="305">
        <v>0</v>
      </c>
      <c r="E31" s="291">
        <v>0</v>
      </c>
      <c r="F31" s="265">
        <v>0</v>
      </c>
      <c r="G31" s="265"/>
      <c r="H31" s="265">
        <v>5</v>
      </c>
      <c r="I31" s="265"/>
      <c r="J31" s="265"/>
      <c r="K31" s="265"/>
      <c r="L31" s="265"/>
      <c r="M31" s="265"/>
      <c r="N31" s="265"/>
      <c r="O31" s="47">
        <f t="shared" si="0"/>
        <v>100</v>
      </c>
      <c r="P31" s="47">
        <f t="shared" si="1"/>
        <v>5</v>
      </c>
      <c r="Q31" s="54">
        <f t="shared" si="2"/>
        <v>0.05</v>
      </c>
    </row>
    <row r="32" spans="1:17" ht="21.75" customHeight="1">
      <c r="A32" s="259" t="s">
        <v>42</v>
      </c>
      <c r="B32" s="260">
        <v>2</v>
      </c>
      <c r="C32" s="268">
        <v>0</v>
      </c>
      <c r="D32" s="305">
        <v>0</v>
      </c>
      <c r="E32" s="291">
        <v>0</v>
      </c>
      <c r="F32" s="270">
        <v>0</v>
      </c>
      <c r="G32" s="270"/>
      <c r="H32" s="270">
        <v>0</v>
      </c>
      <c r="I32" s="270"/>
      <c r="J32" s="270"/>
      <c r="K32" s="270"/>
      <c r="L32" s="270"/>
      <c r="M32" s="270"/>
      <c r="N32" s="270"/>
      <c r="O32" s="47">
        <f t="shared" si="0"/>
        <v>10</v>
      </c>
      <c r="P32" s="47">
        <f t="shared" si="1"/>
        <v>0</v>
      </c>
      <c r="Q32" s="54">
        <f t="shared" si="2"/>
        <v>0</v>
      </c>
    </row>
    <row r="33" spans="1:17" ht="21.75" customHeight="1">
      <c r="A33" s="259" t="s">
        <v>43</v>
      </c>
      <c r="B33" s="260">
        <v>35</v>
      </c>
      <c r="C33" s="268">
        <v>0</v>
      </c>
      <c r="D33" s="305">
        <v>2</v>
      </c>
      <c r="E33" s="270">
        <v>0</v>
      </c>
      <c r="F33" s="270">
        <v>2</v>
      </c>
      <c r="G33" s="270">
        <v>2</v>
      </c>
      <c r="H33" s="270">
        <v>76</v>
      </c>
      <c r="I33" s="270"/>
      <c r="J33" s="270"/>
      <c r="K33" s="270"/>
      <c r="L33" s="270"/>
      <c r="M33" s="270"/>
      <c r="N33" s="270"/>
      <c r="O33" s="47">
        <f t="shared" si="0"/>
        <v>210</v>
      </c>
      <c r="P33" s="47">
        <f t="shared" si="1"/>
        <v>82</v>
      </c>
      <c r="Q33" s="54">
        <f t="shared" si="2"/>
        <v>0.39047619047619048</v>
      </c>
    </row>
    <row r="34" spans="1:17" ht="21.75" customHeight="1">
      <c r="A34" s="259" t="s">
        <v>44</v>
      </c>
      <c r="B34" s="260">
        <v>50</v>
      </c>
      <c r="C34" s="268">
        <v>63</v>
      </c>
      <c r="D34" s="305">
        <v>49</v>
      </c>
      <c r="E34" s="270">
        <v>49</v>
      </c>
      <c r="F34" s="270">
        <v>62</v>
      </c>
      <c r="G34" s="270">
        <v>46</v>
      </c>
      <c r="H34" s="270">
        <v>35</v>
      </c>
      <c r="I34" s="270"/>
      <c r="J34" s="270"/>
      <c r="K34" s="270"/>
      <c r="L34" s="270"/>
      <c r="M34" s="270"/>
      <c r="N34" s="270"/>
      <c r="O34" s="47">
        <f t="shared" si="0"/>
        <v>300</v>
      </c>
      <c r="P34" s="47">
        <f t="shared" si="1"/>
        <v>304</v>
      </c>
      <c r="Q34" s="54">
        <f t="shared" si="2"/>
        <v>1.0133333333333334</v>
      </c>
    </row>
    <row r="35" spans="1:17" ht="21.75" customHeight="1">
      <c r="A35" s="259" t="s">
        <v>113</v>
      </c>
      <c r="B35" s="260">
        <v>344</v>
      </c>
      <c r="C35" s="269">
        <v>331</v>
      </c>
      <c r="D35" s="306">
        <v>337</v>
      </c>
      <c r="E35" s="270">
        <v>232</v>
      </c>
      <c r="F35" s="270">
        <v>311</v>
      </c>
      <c r="G35" s="270">
        <v>249</v>
      </c>
      <c r="H35" s="270">
        <v>309</v>
      </c>
      <c r="I35" s="270"/>
      <c r="J35" s="270"/>
      <c r="K35" s="270"/>
      <c r="L35" s="270"/>
      <c r="M35" s="270"/>
      <c r="N35" s="270"/>
      <c r="O35" s="47">
        <f t="shared" si="0"/>
        <v>2064</v>
      </c>
      <c r="P35" s="47">
        <f t="shared" si="1"/>
        <v>1769</v>
      </c>
      <c r="Q35" s="54">
        <f t="shared" si="2"/>
        <v>0.85707364341085268</v>
      </c>
    </row>
    <row r="36" spans="1:17" ht="21.75" customHeight="1">
      <c r="A36" s="259" t="s">
        <v>80</v>
      </c>
      <c r="B36" s="263">
        <v>6000</v>
      </c>
      <c r="C36" s="268">
        <v>4693</v>
      </c>
      <c r="D36" s="305">
        <v>4476</v>
      </c>
      <c r="E36" s="270">
        <v>5364</v>
      </c>
      <c r="F36" s="270">
        <v>5061</v>
      </c>
      <c r="G36" s="270">
        <v>2291</v>
      </c>
      <c r="H36" s="270">
        <v>0</v>
      </c>
      <c r="I36" s="270"/>
      <c r="J36" s="270"/>
      <c r="K36" s="270"/>
      <c r="L36" s="270"/>
      <c r="M36" s="270"/>
      <c r="N36" s="270"/>
      <c r="O36" s="47">
        <f t="shared" si="0"/>
        <v>36000</v>
      </c>
      <c r="P36" s="47">
        <f t="shared" si="1"/>
        <v>21885</v>
      </c>
      <c r="Q36" s="54">
        <f t="shared" si="2"/>
        <v>0.60791666666666666</v>
      </c>
    </row>
    <row r="37" spans="1:17" s="1" customFormat="1" ht="20.25" customHeight="1">
      <c r="A37" s="55" t="s">
        <v>47</v>
      </c>
      <c r="B37" s="56">
        <f t="shared" ref="B37:P37" si="3">SUM(B9:B36)</f>
        <v>10438</v>
      </c>
      <c r="C37" s="56">
        <f t="shared" si="3"/>
        <v>9759</v>
      </c>
      <c r="D37" s="56">
        <f t="shared" si="3"/>
        <v>8571</v>
      </c>
      <c r="E37" s="56">
        <f t="shared" si="3"/>
        <v>11013</v>
      </c>
      <c r="F37" s="56">
        <f t="shared" si="3"/>
        <v>9793</v>
      </c>
      <c r="G37" s="56">
        <f t="shared" si="3"/>
        <v>7350</v>
      </c>
      <c r="H37" s="56">
        <f t="shared" si="3"/>
        <v>4441</v>
      </c>
      <c r="I37" s="56">
        <f t="shared" si="3"/>
        <v>0</v>
      </c>
      <c r="J37" s="56">
        <f t="shared" si="3"/>
        <v>0</v>
      </c>
      <c r="K37" s="56">
        <f t="shared" si="3"/>
        <v>0</v>
      </c>
      <c r="L37" s="56">
        <f t="shared" si="3"/>
        <v>0</v>
      </c>
      <c r="M37" s="56">
        <f t="shared" si="3"/>
        <v>0</v>
      </c>
      <c r="N37" s="56">
        <f t="shared" si="3"/>
        <v>0</v>
      </c>
      <c r="O37" s="47">
        <f t="shared" si="0"/>
        <v>125256</v>
      </c>
      <c r="P37" s="56">
        <f t="shared" si="3"/>
        <v>50927</v>
      </c>
      <c r="Q37" s="57">
        <f t="shared" ref="Q37" si="4">IF(O37=0,"-",P37/O37)</f>
        <v>0.40658331736603437</v>
      </c>
    </row>
    <row r="38" spans="1:17">
      <c r="A38" s="26"/>
      <c r="C38"/>
      <c r="D38"/>
      <c r="E38"/>
      <c r="F38"/>
      <c r="G38"/>
      <c r="H38"/>
      <c r="O38" s="27"/>
      <c r="P38" s="23"/>
      <c r="Q38" s="28"/>
    </row>
    <row r="39" spans="1:17">
      <c r="C39"/>
      <c r="D39"/>
      <c r="E39"/>
      <c r="F39"/>
      <c r="G39"/>
      <c r="H39"/>
      <c r="O39" s="27"/>
      <c r="P39" s="23"/>
      <c r="Q39" s="28"/>
    </row>
    <row r="40" spans="1:17">
      <c r="A40" s="29" t="s">
        <v>48</v>
      </c>
      <c r="C40"/>
      <c r="D40"/>
      <c r="E40"/>
      <c r="F40"/>
      <c r="G40"/>
      <c r="H40"/>
      <c r="O40" s="27"/>
      <c r="P40" s="23"/>
      <c r="Q40" s="28"/>
    </row>
    <row r="41" spans="1:17">
      <c r="C41"/>
      <c r="D41"/>
      <c r="E41"/>
      <c r="F41"/>
      <c r="G41"/>
      <c r="H41"/>
      <c r="O41" s="27"/>
      <c r="P41" s="23"/>
      <c r="Q41" s="28"/>
    </row>
    <row r="42" spans="1:17">
      <c r="C42"/>
      <c r="D42"/>
      <c r="E42"/>
      <c r="F42"/>
      <c r="G42"/>
      <c r="H42"/>
      <c r="O42" s="27"/>
      <c r="P42" s="23"/>
      <c r="Q42" s="28"/>
    </row>
    <row r="43" spans="1:17">
      <c r="C43"/>
      <c r="D43"/>
      <c r="E43"/>
      <c r="F43"/>
      <c r="G43"/>
      <c r="H43"/>
      <c r="O43" s="27"/>
      <c r="P43" s="23"/>
      <c r="Q43" s="28"/>
    </row>
    <row r="44" spans="1:17">
      <c r="C44"/>
      <c r="D44"/>
      <c r="E44"/>
      <c r="F44"/>
      <c r="G44"/>
      <c r="H44"/>
      <c r="O44" s="27"/>
      <c r="P44" s="23"/>
      <c r="Q44" s="28"/>
    </row>
    <row r="45" spans="1:17">
      <c r="C45"/>
      <c r="D45"/>
      <c r="E45"/>
      <c r="F45"/>
      <c r="G45"/>
      <c r="H45"/>
      <c r="O45" s="27"/>
      <c r="P45" s="23"/>
      <c r="Q45" s="28"/>
    </row>
    <row r="46" spans="1:17">
      <c r="C46"/>
      <c r="D46"/>
      <c r="E46"/>
      <c r="F46"/>
      <c r="G46"/>
      <c r="H46"/>
      <c r="O46" s="27"/>
      <c r="P46" s="23"/>
      <c r="Q46" s="28"/>
    </row>
    <row r="47" spans="1:17">
      <c r="C47"/>
      <c r="D47"/>
      <c r="E47"/>
      <c r="F47"/>
      <c r="G47"/>
      <c r="H47"/>
      <c r="O47" s="27"/>
      <c r="P47" s="23"/>
      <c r="Q47" s="28"/>
    </row>
    <row r="48" spans="1:17">
      <c r="C48"/>
      <c r="D48"/>
      <c r="E48"/>
      <c r="F48"/>
      <c r="G48"/>
      <c r="H48"/>
      <c r="O48" s="27"/>
      <c r="P48" s="23"/>
      <c r="Q48" s="28"/>
    </row>
    <row r="49" spans="3:17">
      <c r="C49"/>
      <c r="D49"/>
      <c r="E49"/>
      <c r="F49"/>
      <c r="G49"/>
      <c r="H49"/>
      <c r="O49" s="27"/>
      <c r="P49" s="23"/>
      <c r="Q49" s="28"/>
    </row>
    <row r="50" spans="3:17">
      <c r="C50"/>
      <c r="D50"/>
      <c r="E50"/>
      <c r="F50"/>
      <c r="G50"/>
      <c r="H50"/>
      <c r="O50" s="27"/>
      <c r="P50" s="23"/>
      <c r="Q50" s="28"/>
    </row>
    <row r="51" spans="3:17">
      <c r="C51"/>
      <c r="D51"/>
      <c r="E51"/>
      <c r="F51"/>
      <c r="G51"/>
      <c r="H51"/>
      <c r="O51" s="27"/>
      <c r="P51" s="23"/>
      <c r="Q51" s="28"/>
    </row>
    <row r="52" spans="3:17">
      <c r="C52"/>
      <c r="D52"/>
      <c r="E52"/>
      <c r="F52"/>
      <c r="G52"/>
      <c r="H52"/>
      <c r="O52" s="27"/>
      <c r="P52" s="23"/>
      <c r="Q52" s="28"/>
    </row>
    <row r="53" spans="3:17">
      <c r="C53"/>
      <c r="D53"/>
      <c r="E53"/>
      <c r="F53"/>
      <c r="G53"/>
      <c r="H53"/>
      <c r="O53" s="27"/>
      <c r="P53" s="23"/>
      <c r="Q53" s="28"/>
    </row>
    <row r="54" spans="3:17">
      <c r="C54"/>
      <c r="D54"/>
      <c r="E54"/>
      <c r="F54"/>
      <c r="G54"/>
      <c r="H54"/>
      <c r="O54" s="27"/>
      <c r="P54" s="23"/>
      <c r="Q54" s="28"/>
    </row>
    <row r="55" spans="3:17">
      <c r="C55"/>
      <c r="D55"/>
      <c r="E55"/>
      <c r="F55"/>
      <c r="G55"/>
      <c r="H55"/>
      <c r="O55" s="27"/>
      <c r="P55" s="23"/>
      <c r="Q55" s="28"/>
    </row>
    <row r="56" spans="3:17">
      <c r="C56"/>
      <c r="D56"/>
      <c r="E56"/>
      <c r="F56"/>
      <c r="G56"/>
      <c r="H56"/>
    </row>
    <row r="57" spans="3:17">
      <c r="C57"/>
      <c r="D57"/>
      <c r="E57"/>
      <c r="F57"/>
      <c r="G57"/>
      <c r="H57"/>
    </row>
    <row r="58" spans="3:17">
      <c r="C58"/>
      <c r="D58"/>
      <c r="E58"/>
      <c r="F58"/>
      <c r="G58"/>
      <c r="H58"/>
    </row>
    <row r="59" spans="3:17">
      <c r="C59"/>
      <c r="D59"/>
      <c r="E59"/>
      <c r="F59"/>
      <c r="G59"/>
      <c r="H59"/>
    </row>
    <row r="60" spans="3:17">
      <c r="C60"/>
      <c r="D60"/>
      <c r="E60"/>
      <c r="F60"/>
      <c r="G60"/>
      <c r="H60"/>
    </row>
    <row r="61" spans="3:17">
      <c r="C61"/>
      <c r="D61"/>
      <c r="E61"/>
      <c r="F61"/>
      <c r="G61"/>
      <c r="H61"/>
    </row>
    <row r="62" spans="3:17">
      <c r="C62"/>
      <c r="D62"/>
      <c r="E62"/>
      <c r="F62"/>
      <c r="G62"/>
      <c r="H62"/>
    </row>
    <row r="63" spans="3:17">
      <c r="C63"/>
      <c r="D63"/>
      <c r="E63"/>
      <c r="F63"/>
      <c r="G63"/>
      <c r="H63"/>
    </row>
    <row r="64" spans="3:17">
      <c r="C64"/>
      <c r="D64"/>
      <c r="E64"/>
      <c r="F64"/>
      <c r="G64"/>
      <c r="H64"/>
    </row>
    <row r="65" spans="3:8">
      <c r="C65"/>
      <c r="D65"/>
      <c r="E65"/>
      <c r="F65"/>
      <c r="G65"/>
      <c r="H65"/>
    </row>
    <row r="66" spans="3:8">
      <c r="C66"/>
      <c r="D66"/>
      <c r="E66"/>
      <c r="F66"/>
      <c r="G66"/>
      <c r="H66"/>
    </row>
    <row r="67" spans="3:8">
      <c r="C67"/>
      <c r="D67"/>
      <c r="E67"/>
      <c r="F67"/>
      <c r="G67"/>
      <c r="H67"/>
    </row>
    <row r="68" spans="3:8">
      <c r="C68"/>
      <c r="D68"/>
      <c r="E68"/>
      <c r="F68"/>
      <c r="G68"/>
      <c r="H68"/>
    </row>
    <row r="69" spans="3:8">
      <c r="C69"/>
      <c r="D69"/>
      <c r="E69"/>
      <c r="F69"/>
      <c r="G69"/>
      <c r="H69"/>
    </row>
    <row r="70" spans="3:8">
      <c r="C70"/>
      <c r="D70"/>
      <c r="E70"/>
      <c r="F70"/>
      <c r="G70"/>
      <c r="H70"/>
    </row>
    <row r="71" spans="3:8">
      <c r="C71"/>
      <c r="D71"/>
      <c r="E71"/>
      <c r="F71"/>
      <c r="G71"/>
      <c r="H71"/>
    </row>
    <row r="72" spans="3:8">
      <c r="C72"/>
      <c r="D72"/>
      <c r="E72"/>
      <c r="F72"/>
      <c r="G72"/>
      <c r="H72"/>
    </row>
    <row r="73" spans="3:8">
      <c r="C73"/>
      <c r="D73"/>
      <c r="E73"/>
      <c r="F73"/>
      <c r="G73"/>
      <c r="H73"/>
    </row>
    <row r="74" spans="3:8">
      <c r="C74"/>
      <c r="D74"/>
      <c r="E74"/>
      <c r="F74"/>
      <c r="G74"/>
      <c r="H74"/>
    </row>
    <row r="75" spans="3:8">
      <c r="C75"/>
      <c r="D75"/>
      <c r="E75"/>
      <c r="F75"/>
      <c r="G75"/>
      <c r="H75"/>
    </row>
    <row r="76" spans="3:8">
      <c r="C76"/>
      <c r="D76"/>
      <c r="E76"/>
      <c r="F76"/>
      <c r="G76"/>
      <c r="H76"/>
    </row>
    <row r="77" spans="3:8">
      <c r="C77"/>
      <c r="D77"/>
      <c r="E77"/>
      <c r="F77"/>
      <c r="G77"/>
      <c r="H77"/>
    </row>
    <row r="78" spans="3:8">
      <c r="C78"/>
      <c r="D78"/>
      <c r="E78"/>
      <c r="F78"/>
      <c r="G78"/>
      <c r="H78"/>
    </row>
    <row r="79" spans="3:8">
      <c r="C79"/>
      <c r="D79"/>
      <c r="E79"/>
      <c r="F79"/>
      <c r="G79"/>
      <c r="H79"/>
    </row>
    <row r="80" spans="3:8">
      <c r="C80"/>
      <c r="D80"/>
      <c r="E80"/>
      <c r="F80"/>
      <c r="G80"/>
      <c r="H80"/>
    </row>
    <row r="81" spans="3:8">
      <c r="C81"/>
      <c r="D81"/>
      <c r="E81"/>
      <c r="F81"/>
      <c r="G81"/>
      <c r="H81"/>
    </row>
    <row r="82" spans="3:8">
      <c r="C82"/>
      <c r="D82"/>
      <c r="E82"/>
      <c r="F82"/>
      <c r="G82"/>
      <c r="H82"/>
    </row>
    <row r="83" spans="3:8">
      <c r="C83"/>
      <c r="D83"/>
      <c r="E83"/>
      <c r="F83"/>
      <c r="G83"/>
      <c r="H83"/>
    </row>
    <row r="84" spans="3:8">
      <c r="C84"/>
      <c r="D84"/>
      <c r="E84"/>
      <c r="F84"/>
      <c r="G84"/>
      <c r="H84"/>
    </row>
    <row r="85" spans="3:8">
      <c r="C85"/>
      <c r="D85"/>
      <c r="E85"/>
      <c r="F85"/>
      <c r="G85"/>
      <c r="H85"/>
    </row>
    <row r="86" spans="3:8">
      <c r="C86"/>
      <c r="D86"/>
      <c r="E86"/>
      <c r="F86"/>
      <c r="G86"/>
      <c r="H86"/>
    </row>
    <row r="87" spans="3:8">
      <c r="C87"/>
      <c r="D87"/>
      <c r="E87"/>
      <c r="F87"/>
      <c r="G87"/>
      <c r="H87"/>
    </row>
    <row r="88" spans="3:8">
      <c r="C88"/>
      <c r="D88"/>
      <c r="E88"/>
      <c r="F88"/>
      <c r="G88"/>
      <c r="H88"/>
    </row>
    <row r="89" spans="3:8">
      <c r="C89"/>
      <c r="D89"/>
      <c r="E89"/>
      <c r="F89"/>
      <c r="G89"/>
      <c r="H89"/>
    </row>
    <row r="90" spans="3:8">
      <c r="C90"/>
      <c r="D90"/>
      <c r="E90"/>
      <c r="F90"/>
      <c r="G90"/>
      <c r="H90"/>
    </row>
    <row r="91" spans="3:8">
      <c r="C91"/>
      <c r="D91"/>
      <c r="E91"/>
      <c r="F91"/>
      <c r="G91"/>
      <c r="H91"/>
    </row>
    <row r="92" spans="3:8">
      <c r="C92"/>
      <c r="D92"/>
      <c r="E92"/>
      <c r="F92"/>
      <c r="G92"/>
      <c r="H92"/>
    </row>
    <row r="93" spans="3:8">
      <c r="C93"/>
      <c r="D93"/>
      <c r="E93"/>
      <c r="F93"/>
      <c r="G93"/>
      <c r="H93"/>
    </row>
    <row r="94" spans="3:8">
      <c r="C94"/>
      <c r="D94"/>
      <c r="E94"/>
      <c r="F94"/>
      <c r="G94"/>
      <c r="H94"/>
    </row>
    <row r="95" spans="3:8">
      <c r="C95"/>
      <c r="D95"/>
      <c r="E95"/>
      <c r="F95"/>
      <c r="G95"/>
      <c r="H95"/>
    </row>
    <row r="96" spans="3:8">
      <c r="C96"/>
      <c r="D96"/>
      <c r="E96"/>
      <c r="F96"/>
      <c r="G96"/>
      <c r="H96"/>
    </row>
    <row r="97" spans="3:8">
      <c r="C97"/>
      <c r="D97"/>
      <c r="E97"/>
      <c r="F97"/>
      <c r="G97"/>
      <c r="H97"/>
    </row>
    <row r="98" spans="3:8">
      <c r="C98"/>
      <c r="D98"/>
      <c r="E98"/>
      <c r="F98"/>
      <c r="G98"/>
      <c r="H98"/>
    </row>
    <row r="99" spans="3:8">
      <c r="C99"/>
      <c r="D99"/>
      <c r="E99"/>
      <c r="F99"/>
      <c r="G99"/>
      <c r="H99"/>
    </row>
    <row r="100" spans="3:8">
      <c r="C100"/>
      <c r="D100"/>
      <c r="E100"/>
      <c r="F100"/>
      <c r="G100"/>
      <c r="H100"/>
    </row>
    <row r="101" spans="3:8">
      <c r="C101"/>
      <c r="D101"/>
      <c r="E101"/>
      <c r="F101"/>
      <c r="G101"/>
      <c r="H101"/>
    </row>
    <row r="102" spans="3:8">
      <c r="C102"/>
      <c r="D102"/>
      <c r="E102"/>
      <c r="F102"/>
      <c r="G102"/>
      <c r="H102"/>
    </row>
    <row r="103" spans="3:8">
      <c r="C103"/>
      <c r="D103"/>
      <c r="E103"/>
      <c r="F103"/>
      <c r="G103"/>
      <c r="H103"/>
    </row>
    <row r="104" spans="3:8">
      <c r="C104"/>
      <c r="D104"/>
      <c r="E104"/>
      <c r="F104"/>
      <c r="G104"/>
      <c r="H104"/>
    </row>
    <row r="105" spans="3:8">
      <c r="C105"/>
      <c r="D105"/>
      <c r="E105"/>
      <c r="F105"/>
      <c r="G105"/>
      <c r="H105"/>
    </row>
    <row r="106" spans="3:8">
      <c r="C106"/>
      <c r="D106"/>
      <c r="E106"/>
      <c r="F106"/>
      <c r="G106"/>
      <c r="H106"/>
    </row>
    <row r="107" spans="3:8">
      <c r="C107"/>
      <c r="D107"/>
      <c r="E107"/>
      <c r="F107"/>
      <c r="G107"/>
      <c r="H107"/>
    </row>
    <row r="108" spans="3:8">
      <c r="C108"/>
      <c r="D108"/>
      <c r="E108"/>
      <c r="F108"/>
      <c r="G108"/>
      <c r="H108"/>
    </row>
    <row r="109" spans="3:8">
      <c r="C109"/>
      <c r="D109"/>
      <c r="E109"/>
      <c r="F109"/>
      <c r="G109"/>
      <c r="H109"/>
    </row>
    <row r="110" spans="3:8">
      <c r="C110"/>
      <c r="D110"/>
      <c r="E110"/>
      <c r="F110"/>
      <c r="G110"/>
      <c r="H110"/>
    </row>
    <row r="111" spans="3:8">
      <c r="C111"/>
      <c r="D111"/>
      <c r="E111"/>
      <c r="F111"/>
      <c r="G111"/>
      <c r="H111"/>
    </row>
    <row r="112" spans="3:8">
      <c r="C112"/>
      <c r="D112"/>
      <c r="E112"/>
      <c r="F112"/>
      <c r="G112"/>
      <c r="H112"/>
    </row>
    <row r="113" spans="3:8">
      <c r="C113"/>
      <c r="D113"/>
      <c r="E113"/>
      <c r="F113"/>
      <c r="G113"/>
      <c r="H113"/>
    </row>
    <row r="114" spans="3:8">
      <c r="C114"/>
      <c r="D114"/>
      <c r="E114"/>
      <c r="F114"/>
      <c r="G114"/>
      <c r="H114"/>
    </row>
    <row r="115" spans="3:8">
      <c r="C115"/>
      <c r="D115"/>
      <c r="E115"/>
      <c r="F115"/>
      <c r="G115"/>
      <c r="H115"/>
    </row>
    <row r="116" spans="3:8">
      <c r="C116"/>
      <c r="D116"/>
      <c r="E116"/>
      <c r="F116"/>
      <c r="G116"/>
      <c r="H116"/>
    </row>
    <row r="117" spans="3:8">
      <c r="C117"/>
      <c r="D117"/>
      <c r="E117"/>
      <c r="F117"/>
      <c r="G117"/>
      <c r="H117"/>
    </row>
    <row r="118" spans="3:8">
      <c r="C118"/>
      <c r="D118"/>
      <c r="E118"/>
      <c r="F118"/>
      <c r="G118"/>
      <c r="H118"/>
    </row>
    <row r="119" spans="3:8">
      <c r="C119"/>
      <c r="D119"/>
      <c r="E119"/>
      <c r="F119"/>
      <c r="G119"/>
      <c r="H119"/>
    </row>
    <row r="120" spans="3:8">
      <c r="C120"/>
      <c r="D120"/>
      <c r="E120"/>
      <c r="F120"/>
      <c r="G120"/>
      <c r="H120"/>
    </row>
    <row r="121" spans="3:8">
      <c r="C121"/>
      <c r="D121"/>
      <c r="E121"/>
      <c r="F121"/>
      <c r="G121"/>
      <c r="H121"/>
    </row>
    <row r="122" spans="3:8">
      <c r="C122"/>
      <c r="D122"/>
      <c r="E122"/>
      <c r="F122"/>
      <c r="G122"/>
      <c r="H122"/>
    </row>
    <row r="123" spans="3:8">
      <c r="C123"/>
      <c r="D123"/>
      <c r="E123"/>
      <c r="F123"/>
      <c r="G123"/>
      <c r="H123"/>
    </row>
    <row r="124" spans="3:8">
      <c r="C124"/>
      <c r="D124"/>
      <c r="E124"/>
      <c r="F124"/>
      <c r="G124"/>
      <c r="H124"/>
    </row>
    <row r="125" spans="3:8">
      <c r="C125"/>
      <c r="D125"/>
      <c r="E125"/>
      <c r="F125"/>
      <c r="G125"/>
      <c r="H125"/>
    </row>
    <row r="126" spans="3:8">
      <c r="C126"/>
      <c r="D126"/>
      <c r="E126"/>
      <c r="F126"/>
      <c r="G126"/>
      <c r="H126"/>
    </row>
    <row r="127" spans="3:8">
      <c r="C127"/>
      <c r="D127"/>
      <c r="E127"/>
      <c r="F127"/>
      <c r="G127"/>
      <c r="H127"/>
    </row>
    <row r="128" spans="3:8">
      <c r="C128"/>
      <c r="D128"/>
      <c r="E128"/>
      <c r="F128"/>
      <c r="G128"/>
      <c r="H128"/>
    </row>
    <row r="129" spans="3:8">
      <c r="C129"/>
      <c r="D129"/>
      <c r="E129"/>
      <c r="F129"/>
      <c r="G129"/>
      <c r="H129"/>
    </row>
    <row r="130" spans="3:8">
      <c r="C130"/>
      <c r="D130"/>
      <c r="E130"/>
      <c r="F130"/>
      <c r="G130"/>
      <c r="H130"/>
    </row>
    <row r="131" spans="3:8">
      <c r="C131"/>
      <c r="D131"/>
      <c r="E131"/>
      <c r="F131"/>
      <c r="G131"/>
      <c r="H131"/>
    </row>
    <row r="132" spans="3:8">
      <c r="C132"/>
      <c r="D132"/>
      <c r="E132"/>
      <c r="F132"/>
      <c r="G132"/>
      <c r="H132"/>
    </row>
    <row r="133" spans="3:8">
      <c r="C133"/>
      <c r="D133"/>
      <c r="E133"/>
      <c r="F133"/>
      <c r="G133"/>
      <c r="H133"/>
    </row>
    <row r="134" spans="3:8">
      <c r="C134"/>
      <c r="D134"/>
      <c r="E134"/>
      <c r="F134"/>
      <c r="G134"/>
      <c r="H134"/>
    </row>
    <row r="135" spans="3:8">
      <c r="C135"/>
      <c r="D135"/>
      <c r="E135"/>
      <c r="F135"/>
      <c r="G135"/>
      <c r="H135"/>
    </row>
    <row r="136" spans="3:8">
      <c r="C136"/>
      <c r="D136"/>
      <c r="E136"/>
      <c r="F136"/>
      <c r="G136"/>
      <c r="H136"/>
    </row>
    <row r="137" spans="3:8">
      <c r="C137"/>
      <c r="D137"/>
      <c r="E137"/>
      <c r="F137"/>
      <c r="G137"/>
      <c r="H137"/>
    </row>
    <row r="138" spans="3:8">
      <c r="C138"/>
      <c r="D138"/>
      <c r="E138"/>
      <c r="F138"/>
      <c r="G138"/>
      <c r="H138"/>
    </row>
    <row r="139" spans="3:8">
      <c r="C139"/>
      <c r="D139"/>
      <c r="E139"/>
      <c r="F139"/>
      <c r="G139"/>
      <c r="H139"/>
    </row>
    <row r="140" spans="3:8">
      <c r="C140"/>
      <c r="D140"/>
      <c r="E140"/>
      <c r="F140"/>
      <c r="G140"/>
      <c r="H140"/>
    </row>
    <row r="141" spans="3:8">
      <c r="C141"/>
      <c r="D141"/>
      <c r="E141"/>
      <c r="F141"/>
      <c r="G141"/>
      <c r="H141"/>
    </row>
    <row r="142" spans="3:8">
      <c r="C142"/>
      <c r="D142"/>
      <c r="E142"/>
      <c r="F142"/>
      <c r="G142"/>
      <c r="H142"/>
    </row>
    <row r="143" spans="3:8">
      <c r="C143"/>
      <c r="D143"/>
      <c r="E143"/>
      <c r="F143"/>
      <c r="G143"/>
      <c r="H143"/>
    </row>
    <row r="144" spans="3:8">
      <c r="C144"/>
      <c r="D144"/>
      <c r="E144"/>
      <c r="F144"/>
      <c r="G144"/>
      <c r="H144"/>
    </row>
    <row r="145" spans="3:8">
      <c r="C145"/>
      <c r="D145"/>
      <c r="E145"/>
      <c r="F145"/>
      <c r="G145"/>
      <c r="H145"/>
    </row>
    <row r="146" spans="3:8">
      <c r="C146"/>
      <c r="D146"/>
      <c r="E146"/>
      <c r="F146"/>
      <c r="G146"/>
      <c r="H146"/>
    </row>
    <row r="147" spans="3:8">
      <c r="C147"/>
      <c r="D147"/>
      <c r="E147"/>
      <c r="F147"/>
      <c r="G147"/>
      <c r="H147"/>
    </row>
    <row r="148" spans="3:8">
      <c r="C148"/>
      <c r="D148"/>
      <c r="E148"/>
      <c r="F148"/>
      <c r="G148"/>
      <c r="H148"/>
    </row>
    <row r="149" spans="3:8">
      <c r="C149"/>
      <c r="D149"/>
      <c r="E149"/>
      <c r="F149"/>
      <c r="G149"/>
      <c r="H149"/>
    </row>
    <row r="150" spans="3:8">
      <c r="C150"/>
      <c r="D150"/>
      <c r="E150"/>
      <c r="F150"/>
      <c r="G150"/>
      <c r="H150"/>
    </row>
    <row r="151" spans="3:8">
      <c r="C151"/>
      <c r="D151"/>
      <c r="E151"/>
      <c r="F151"/>
      <c r="G151"/>
      <c r="H151"/>
    </row>
    <row r="152" spans="3:8">
      <c r="C152"/>
      <c r="D152"/>
      <c r="E152"/>
      <c r="F152"/>
      <c r="G152"/>
      <c r="H152"/>
    </row>
    <row r="153" spans="3:8">
      <c r="C153"/>
      <c r="D153"/>
      <c r="E153"/>
      <c r="F153"/>
      <c r="G153"/>
      <c r="H153"/>
    </row>
    <row r="154" spans="3:8">
      <c r="C154"/>
      <c r="D154"/>
      <c r="E154"/>
      <c r="F154"/>
      <c r="G154"/>
      <c r="H154"/>
    </row>
    <row r="155" spans="3:8">
      <c r="C155"/>
      <c r="D155"/>
      <c r="E155"/>
      <c r="F155"/>
      <c r="G155"/>
      <c r="H155"/>
    </row>
    <row r="156" spans="3:8">
      <c r="C156"/>
      <c r="D156"/>
      <c r="E156"/>
      <c r="F156"/>
      <c r="G156"/>
      <c r="H156"/>
    </row>
    <row r="157" spans="3:8">
      <c r="C157"/>
      <c r="D157"/>
      <c r="E157"/>
      <c r="F157"/>
      <c r="G157"/>
      <c r="H157"/>
    </row>
    <row r="158" spans="3:8">
      <c r="C158"/>
      <c r="D158"/>
      <c r="E158"/>
      <c r="F158"/>
      <c r="G158"/>
      <c r="H158"/>
    </row>
    <row r="159" spans="3:8">
      <c r="C159"/>
      <c r="D159"/>
      <c r="E159"/>
      <c r="F159"/>
      <c r="G159"/>
      <c r="H159"/>
    </row>
    <row r="160" spans="3:8">
      <c r="C160"/>
      <c r="D160"/>
      <c r="E160"/>
      <c r="F160"/>
      <c r="G160"/>
      <c r="H160"/>
    </row>
    <row r="161" spans="3:8">
      <c r="C161"/>
      <c r="D161"/>
      <c r="E161"/>
      <c r="F161"/>
      <c r="G161"/>
      <c r="H161"/>
    </row>
    <row r="162" spans="3:8">
      <c r="C162"/>
      <c r="D162"/>
      <c r="E162"/>
      <c r="F162"/>
      <c r="G162"/>
      <c r="H162"/>
    </row>
    <row r="163" spans="3:8">
      <c r="C163"/>
      <c r="D163"/>
      <c r="E163"/>
      <c r="F163"/>
      <c r="G163"/>
      <c r="H163"/>
    </row>
    <row r="164" spans="3:8">
      <c r="C164"/>
      <c r="D164"/>
      <c r="E164"/>
      <c r="F164"/>
      <c r="G164"/>
      <c r="H164"/>
    </row>
    <row r="165" spans="3:8">
      <c r="C165"/>
      <c r="D165"/>
      <c r="E165"/>
      <c r="F165"/>
      <c r="G165"/>
      <c r="H165"/>
    </row>
    <row r="166" spans="3:8">
      <c r="C166"/>
      <c r="D166"/>
      <c r="E166"/>
      <c r="F166"/>
      <c r="G166"/>
      <c r="H166"/>
    </row>
    <row r="167" spans="3:8">
      <c r="C167"/>
      <c r="D167"/>
      <c r="E167"/>
      <c r="F167"/>
      <c r="G167"/>
      <c r="H167"/>
    </row>
    <row r="168" spans="3:8">
      <c r="C168"/>
      <c r="D168"/>
      <c r="E168"/>
      <c r="F168"/>
      <c r="G168"/>
      <c r="H168"/>
    </row>
    <row r="169" spans="3:8">
      <c r="C169"/>
      <c r="D169"/>
      <c r="E169"/>
      <c r="F169"/>
      <c r="G169"/>
      <c r="H169"/>
    </row>
    <row r="170" spans="3:8">
      <c r="C170"/>
      <c r="D170"/>
      <c r="E170"/>
      <c r="F170"/>
      <c r="G170"/>
      <c r="H170"/>
    </row>
    <row r="171" spans="3:8">
      <c r="C171"/>
      <c r="D171"/>
      <c r="E171"/>
      <c r="F171"/>
      <c r="G171"/>
      <c r="H171"/>
    </row>
    <row r="172" spans="3:8">
      <c r="C172"/>
      <c r="D172"/>
      <c r="E172"/>
      <c r="F172"/>
      <c r="G172"/>
      <c r="H172"/>
    </row>
    <row r="173" spans="3:8">
      <c r="C173"/>
      <c r="D173"/>
      <c r="E173"/>
      <c r="F173"/>
      <c r="G173"/>
      <c r="H173"/>
    </row>
    <row r="174" spans="3:8">
      <c r="C174"/>
      <c r="D174"/>
      <c r="E174"/>
      <c r="F174"/>
      <c r="G174"/>
      <c r="H174"/>
    </row>
    <row r="175" spans="3:8">
      <c r="C175"/>
      <c r="D175"/>
      <c r="E175"/>
      <c r="F175"/>
      <c r="G175"/>
      <c r="H175"/>
    </row>
    <row r="176" spans="3:8">
      <c r="C176"/>
      <c r="D176"/>
      <c r="E176"/>
      <c r="F176"/>
      <c r="G176"/>
      <c r="H176"/>
    </row>
    <row r="177" spans="3:8">
      <c r="C177"/>
      <c r="D177"/>
      <c r="E177"/>
      <c r="F177"/>
      <c r="G177"/>
      <c r="H177"/>
    </row>
    <row r="178" spans="3:8">
      <c r="C178"/>
      <c r="D178"/>
      <c r="E178"/>
      <c r="F178"/>
      <c r="G178"/>
      <c r="H178"/>
    </row>
    <row r="179" spans="3:8">
      <c r="C179"/>
      <c r="D179"/>
      <c r="E179"/>
      <c r="F179"/>
      <c r="G179"/>
      <c r="H179"/>
    </row>
    <row r="180" spans="3:8">
      <c r="C180"/>
      <c r="D180"/>
      <c r="E180"/>
      <c r="F180"/>
      <c r="G180"/>
      <c r="H180"/>
    </row>
    <row r="181" spans="3:8">
      <c r="C181"/>
      <c r="D181"/>
      <c r="E181"/>
      <c r="F181"/>
      <c r="G181"/>
      <c r="H181"/>
    </row>
    <row r="182" spans="3:8">
      <c r="C182"/>
      <c r="D182"/>
      <c r="E182"/>
      <c r="F182"/>
      <c r="G182"/>
      <c r="H182"/>
    </row>
    <row r="183" spans="3:8">
      <c r="C183"/>
      <c r="D183"/>
      <c r="E183"/>
      <c r="F183"/>
      <c r="G183"/>
      <c r="H183"/>
    </row>
    <row r="184" spans="3:8">
      <c r="C184"/>
      <c r="D184"/>
      <c r="E184"/>
      <c r="F184"/>
      <c r="G184"/>
      <c r="H184"/>
    </row>
    <row r="185" spans="3:8">
      <c r="C185"/>
      <c r="D185"/>
      <c r="E185"/>
      <c r="F185"/>
      <c r="G185"/>
      <c r="H185"/>
    </row>
    <row r="186" spans="3:8">
      <c r="C186"/>
      <c r="D186"/>
      <c r="E186"/>
      <c r="F186"/>
      <c r="G186"/>
      <c r="H186"/>
    </row>
    <row r="187" spans="3:8">
      <c r="C187"/>
      <c r="D187"/>
      <c r="E187"/>
      <c r="F187"/>
      <c r="G187"/>
      <c r="H187"/>
    </row>
    <row r="188" spans="3:8">
      <c r="C188"/>
      <c r="D188"/>
      <c r="E188"/>
      <c r="F188"/>
      <c r="G188"/>
      <c r="H188"/>
    </row>
    <row r="189" spans="3:8">
      <c r="C189"/>
      <c r="D189"/>
      <c r="E189"/>
      <c r="F189"/>
      <c r="G189"/>
      <c r="H189"/>
    </row>
    <row r="190" spans="3:8">
      <c r="C190"/>
      <c r="D190"/>
      <c r="E190"/>
      <c r="F190"/>
      <c r="G190"/>
      <c r="H190"/>
    </row>
    <row r="191" spans="3:8">
      <c r="C191"/>
      <c r="D191"/>
      <c r="E191"/>
      <c r="F191"/>
      <c r="G191"/>
      <c r="H191"/>
    </row>
    <row r="192" spans="3:8">
      <c r="C192"/>
      <c r="D192"/>
      <c r="E192"/>
      <c r="F192"/>
      <c r="G192"/>
      <c r="H192"/>
    </row>
    <row r="193" spans="3:8">
      <c r="C193"/>
      <c r="D193"/>
      <c r="E193"/>
      <c r="F193"/>
      <c r="G193"/>
      <c r="H193"/>
    </row>
    <row r="194" spans="3:8">
      <c r="C194"/>
      <c r="D194"/>
      <c r="E194"/>
      <c r="F194"/>
      <c r="G194"/>
      <c r="H194"/>
    </row>
    <row r="195" spans="3:8">
      <c r="C195"/>
      <c r="D195"/>
      <c r="E195"/>
      <c r="F195"/>
      <c r="G195"/>
      <c r="H195"/>
    </row>
    <row r="196" spans="3:8">
      <c r="C196"/>
      <c r="D196"/>
      <c r="E196"/>
      <c r="F196"/>
      <c r="G196"/>
      <c r="H196"/>
    </row>
    <row r="197" spans="3:8">
      <c r="C197"/>
      <c r="D197"/>
      <c r="E197"/>
      <c r="F197"/>
      <c r="G197"/>
      <c r="H197"/>
    </row>
    <row r="198" spans="3:8">
      <c r="C198"/>
      <c r="D198"/>
      <c r="E198"/>
      <c r="F198"/>
      <c r="G198"/>
      <c r="H198"/>
    </row>
    <row r="199" spans="3:8">
      <c r="C199"/>
      <c r="D199"/>
      <c r="E199"/>
      <c r="F199"/>
      <c r="G199"/>
      <c r="H199"/>
    </row>
    <row r="200" spans="3:8">
      <c r="C200"/>
      <c r="D200"/>
      <c r="E200"/>
      <c r="F200"/>
      <c r="G200"/>
      <c r="H200"/>
    </row>
    <row r="201" spans="3:8">
      <c r="C201"/>
      <c r="D201"/>
      <c r="E201"/>
      <c r="F201"/>
      <c r="G201"/>
      <c r="H201"/>
    </row>
    <row r="202" spans="3:8">
      <c r="C202"/>
      <c r="D202"/>
      <c r="E202"/>
      <c r="F202"/>
      <c r="G202"/>
      <c r="H202"/>
    </row>
    <row r="203" spans="3:8">
      <c r="C203"/>
      <c r="D203"/>
      <c r="E203"/>
      <c r="F203"/>
      <c r="G203"/>
      <c r="H203"/>
    </row>
    <row r="204" spans="3:8">
      <c r="C204"/>
      <c r="D204"/>
      <c r="E204"/>
      <c r="F204"/>
      <c r="G204"/>
      <c r="H204"/>
    </row>
    <row r="205" spans="3:8">
      <c r="C205"/>
      <c r="D205"/>
      <c r="E205"/>
      <c r="F205"/>
      <c r="G205"/>
      <c r="H205"/>
    </row>
    <row r="206" spans="3:8">
      <c r="C206"/>
      <c r="D206"/>
      <c r="E206"/>
      <c r="F206"/>
      <c r="G206"/>
      <c r="H206"/>
    </row>
    <row r="207" spans="3:8">
      <c r="C207"/>
      <c r="D207"/>
      <c r="E207"/>
      <c r="F207"/>
      <c r="G207"/>
      <c r="H207"/>
    </row>
    <row r="208" spans="3:8">
      <c r="C208"/>
      <c r="D208"/>
      <c r="E208"/>
      <c r="F208"/>
      <c r="G208"/>
      <c r="H208"/>
    </row>
    <row r="209" spans="3:8">
      <c r="C209"/>
      <c r="D209"/>
      <c r="E209"/>
      <c r="F209"/>
      <c r="G209"/>
      <c r="H209"/>
    </row>
    <row r="210" spans="3:8">
      <c r="C210"/>
      <c r="D210"/>
      <c r="E210"/>
      <c r="F210"/>
      <c r="G210"/>
      <c r="H210"/>
    </row>
    <row r="211" spans="3:8">
      <c r="C211"/>
      <c r="D211"/>
      <c r="E211"/>
      <c r="F211"/>
      <c r="G211"/>
      <c r="H211"/>
    </row>
    <row r="212" spans="3:8">
      <c r="C212"/>
      <c r="D212"/>
      <c r="E212"/>
      <c r="F212"/>
      <c r="G212"/>
      <c r="H212"/>
    </row>
    <row r="213" spans="3:8">
      <c r="C213"/>
      <c r="D213"/>
      <c r="E213"/>
      <c r="F213"/>
      <c r="G213"/>
      <c r="H213"/>
    </row>
    <row r="214" spans="3:8">
      <c r="C214"/>
      <c r="D214"/>
      <c r="E214"/>
      <c r="F214"/>
      <c r="G214"/>
      <c r="H214"/>
    </row>
    <row r="215" spans="3:8">
      <c r="C215"/>
      <c r="D215"/>
      <c r="E215"/>
      <c r="F215"/>
      <c r="G215"/>
      <c r="H215"/>
    </row>
    <row r="216" spans="3:8">
      <c r="C216"/>
      <c r="D216"/>
      <c r="E216"/>
      <c r="F216"/>
      <c r="G216"/>
      <c r="H216"/>
    </row>
    <row r="217" spans="3:8">
      <c r="C217"/>
      <c r="D217"/>
      <c r="E217"/>
      <c r="F217"/>
      <c r="G217"/>
      <c r="H217"/>
    </row>
    <row r="218" spans="3:8">
      <c r="C218"/>
      <c r="D218"/>
      <c r="E218"/>
      <c r="F218"/>
      <c r="G218"/>
      <c r="H218"/>
    </row>
    <row r="219" spans="3:8">
      <c r="C219"/>
      <c r="D219"/>
      <c r="E219"/>
      <c r="F219"/>
      <c r="G219"/>
      <c r="H219"/>
    </row>
    <row r="220" spans="3:8">
      <c r="C220"/>
      <c r="D220"/>
      <c r="E220"/>
      <c r="F220"/>
      <c r="G220"/>
      <c r="H220"/>
    </row>
    <row r="221" spans="3:8">
      <c r="C221"/>
      <c r="D221"/>
      <c r="E221"/>
      <c r="F221"/>
      <c r="G221"/>
      <c r="H221"/>
    </row>
    <row r="222" spans="3:8">
      <c r="C222"/>
      <c r="D222"/>
      <c r="E222"/>
      <c r="F222"/>
      <c r="G222"/>
      <c r="H222"/>
    </row>
    <row r="223" spans="3:8">
      <c r="C223"/>
      <c r="D223"/>
      <c r="E223"/>
      <c r="F223"/>
      <c r="G223"/>
      <c r="H223"/>
    </row>
    <row r="224" spans="3:8">
      <c r="C224"/>
      <c r="D224"/>
      <c r="E224"/>
      <c r="F224"/>
      <c r="G224"/>
      <c r="H224"/>
    </row>
    <row r="225" spans="3:8">
      <c r="C225"/>
      <c r="D225"/>
      <c r="E225"/>
      <c r="F225"/>
      <c r="G225"/>
      <c r="H225"/>
    </row>
    <row r="226" spans="3:8">
      <c r="C226"/>
      <c r="D226"/>
      <c r="E226"/>
      <c r="F226"/>
      <c r="G226"/>
      <c r="H226"/>
    </row>
    <row r="227" spans="3:8">
      <c r="C227"/>
      <c r="D227"/>
      <c r="E227"/>
      <c r="F227"/>
      <c r="G227"/>
      <c r="H227"/>
    </row>
    <row r="228" spans="3:8">
      <c r="C228"/>
      <c r="D228"/>
      <c r="E228"/>
      <c r="F228"/>
      <c r="G228"/>
      <c r="H228"/>
    </row>
    <row r="229" spans="3:8">
      <c r="C229"/>
      <c r="D229"/>
      <c r="E229"/>
      <c r="F229"/>
      <c r="G229"/>
      <c r="H229"/>
    </row>
    <row r="230" spans="3:8">
      <c r="C230"/>
      <c r="D230"/>
      <c r="E230"/>
      <c r="F230"/>
      <c r="G230"/>
      <c r="H230"/>
    </row>
    <row r="231" spans="3:8">
      <c r="C231"/>
      <c r="D231"/>
      <c r="E231"/>
      <c r="F231"/>
      <c r="G231"/>
      <c r="H231"/>
    </row>
    <row r="232" spans="3:8">
      <c r="C232"/>
      <c r="D232"/>
      <c r="E232"/>
      <c r="F232"/>
      <c r="G232"/>
      <c r="H232"/>
    </row>
    <row r="233" spans="3:8">
      <c r="C233"/>
      <c r="D233"/>
      <c r="E233"/>
      <c r="F233"/>
      <c r="G233"/>
      <c r="H233"/>
    </row>
    <row r="234" spans="3:8">
      <c r="C234"/>
      <c r="D234"/>
      <c r="E234"/>
      <c r="F234"/>
      <c r="G234"/>
      <c r="H234"/>
    </row>
    <row r="235" spans="3:8">
      <c r="C235"/>
      <c r="D235"/>
      <c r="E235"/>
      <c r="F235"/>
      <c r="G235"/>
      <c r="H235"/>
    </row>
    <row r="236" spans="3:8">
      <c r="C236"/>
      <c r="D236"/>
      <c r="E236"/>
      <c r="F236"/>
      <c r="G236"/>
      <c r="H236"/>
    </row>
    <row r="237" spans="3:8">
      <c r="C237"/>
      <c r="D237"/>
      <c r="E237"/>
      <c r="F237"/>
      <c r="G237"/>
      <c r="H237"/>
    </row>
    <row r="238" spans="3:8">
      <c r="C238"/>
      <c r="D238"/>
      <c r="E238"/>
      <c r="F238"/>
      <c r="G238"/>
      <c r="H238"/>
    </row>
    <row r="239" spans="3:8">
      <c r="C239"/>
      <c r="D239"/>
      <c r="E239"/>
      <c r="F239"/>
      <c r="G239"/>
      <c r="H239"/>
    </row>
    <row r="240" spans="3:8">
      <c r="C240"/>
      <c r="D240"/>
      <c r="E240"/>
      <c r="F240"/>
      <c r="G240"/>
      <c r="H240"/>
    </row>
    <row r="241" spans="3:8">
      <c r="C241"/>
      <c r="D241"/>
      <c r="E241"/>
      <c r="F241"/>
      <c r="G241"/>
      <c r="H241"/>
    </row>
    <row r="242" spans="3:8">
      <c r="C242"/>
      <c r="D242"/>
      <c r="E242"/>
      <c r="F242"/>
      <c r="G242"/>
      <c r="H242"/>
    </row>
    <row r="243" spans="3:8">
      <c r="C243"/>
      <c r="D243"/>
      <c r="E243"/>
      <c r="F243"/>
      <c r="G243"/>
      <c r="H243"/>
    </row>
    <row r="244" spans="3:8">
      <c r="C244"/>
      <c r="D244"/>
      <c r="E244"/>
      <c r="F244"/>
      <c r="G244"/>
      <c r="H244"/>
    </row>
    <row r="245" spans="3:8">
      <c r="C245"/>
      <c r="D245"/>
      <c r="E245"/>
      <c r="F245"/>
      <c r="G245"/>
      <c r="H245"/>
    </row>
    <row r="246" spans="3:8">
      <c r="C246"/>
      <c r="D246"/>
      <c r="E246"/>
      <c r="F246"/>
      <c r="G246"/>
      <c r="H246"/>
    </row>
    <row r="247" spans="3:8">
      <c r="C247"/>
      <c r="D247"/>
      <c r="E247"/>
      <c r="F247"/>
      <c r="G247"/>
      <c r="H247"/>
    </row>
    <row r="248" spans="3:8">
      <c r="C248"/>
      <c r="D248"/>
      <c r="E248"/>
      <c r="F248"/>
      <c r="G248"/>
      <c r="H248"/>
    </row>
    <row r="249" spans="3:8">
      <c r="C249"/>
      <c r="D249"/>
      <c r="E249"/>
      <c r="F249"/>
      <c r="G249"/>
      <c r="H249"/>
    </row>
    <row r="250" spans="3:8">
      <c r="C250"/>
      <c r="D250"/>
      <c r="E250"/>
      <c r="F250"/>
      <c r="G250"/>
      <c r="H250"/>
    </row>
    <row r="251" spans="3:8">
      <c r="C251"/>
      <c r="D251"/>
      <c r="E251"/>
      <c r="F251"/>
      <c r="G251"/>
      <c r="H251"/>
    </row>
    <row r="252" spans="3:8">
      <c r="C252"/>
      <c r="D252"/>
      <c r="E252"/>
      <c r="F252"/>
      <c r="G252"/>
      <c r="H252"/>
    </row>
    <row r="253" spans="3:8">
      <c r="C253"/>
      <c r="D253"/>
      <c r="E253"/>
      <c r="F253"/>
      <c r="G253"/>
      <c r="H253"/>
    </row>
    <row r="254" spans="3:8">
      <c r="C254"/>
      <c r="D254"/>
      <c r="E254"/>
      <c r="F254"/>
      <c r="G254"/>
      <c r="H254"/>
    </row>
    <row r="255" spans="3:8">
      <c r="C255"/>
      <c r="D255"/>
      <c r="E255"/>
      <c r="F255"/>
      <c r="G255"/>
      <c r="H255"/>
    </row>
    <row r="256" spans="3:8">
      <c r="C256"/>
      <c r="D256"/>
      <c r="E256"/>
      <c r="F256"/>
      <c r="G256"/>
      <c r="H256"/>
    </row>
    <row r="257" spans="3:8">
      <c r="C257"/>
      <c r="D257"/>
      <c r="E257"/>
      <c r="F257"/>
      <c r="G257"/>
      <c r="H257"/>
    </row>
    <row r="258" spans="3:8">
      <c r="C258"/>
      <c r="D258"/>
      <c r="E258"/>
      <c r="F258"/>
      <c r="G258"/>
      <c r="H258"/>
    </row>
    <row r="259" spans="3:8">
      <c r="C259"/>
      <c r="D259"/>
      <c r="E259"/>
      <c r="F259"/>
      <c r="G259"/>
      <c r="H259"/>
    </row>
    <row r="260" spans="3:8">
      <c r="C260"/>
      <c r="D260"/>
      <c r="E260"/>
      <c r="F260"/>
      <c r="G260"/>
      <c r="H260"/>
    </row>
    <row r="261" spans="3:8">
      <c r="C261"/>
      <c r="D261"/>
      <c r="E261"/>
      <c r="F261"/>
      <c r="G261"/>
      <c r="H261"/>
    </row>
    <row r="262" spans="3:8">
      <c r="C262"/>
      <c r="D262"/>
      <c r="E262"/>
      <c r="F262"/>
      <c r="G262"/>
      <c r="H262"/>
    </row>
    <row r="263" spans="3:8">
      <c r="C263"/>
      <c r="D263"/>
      <c r="E263"/>
      <c r="F263"/>
      <c r="G263"/>
      <c r="H263"/>
    </row>
    <row r="264" spans="3:8">
      <c r="C264"/>
      <c r="D264"/>
      <c r="E264"/>
      <c r="F264"/>
      <c r="G264"/>
      <c r="H264"/>
    </row>
    <row r="265" spans="3:8">
      <c r="C265"/>
      <c r="D265"/>
      <c r="E265"/>
      <c r="F265"/>
      <c r="G265"/>
      <c r="H265"/>
    </row>
    <row r="266" spans="3:8">
      <c r="C266"/>
      <c r="D266"/>
      <c r="E266"/>
      <c r="F266"/>
      <c r="G266"/>
      <c r="H266"/>
    </row>
    <row r="267" spans="3:8">
      <c r="C267"/>
      <c r="D267"/>
      <c r="E267"/>
      <c r="F267"/>
      <c r="G267"/>
      <c r="H267"/>
    </row>
    <row r="268" spans="3:8">
      <c r="C268"/>
      <c r="D268"/>
      <c r="E268"/>
      <c r="F268"/>
      <c r="G268"/>
      <c r="H268"/>
    </row>
  </sheetData>
  <sortState xmlns:xlrd2="http://schemas.microsoft.com/office/spreadsheetml/2017/richdata2" ref="A9:Q36">
    <sortCondition ref="A9:A36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0" orientation="landscape" r:id="rId1"/>
  <headerFooter>
    <oddFooter>&amp;RPag.  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F26F3-BCF0-42D7-B487-D313B370543D}">
  <sheetPr>
    <tabColor rgb="FFFF0000"/>
    <pageSetUpPr fitToPage="1"/>
  </sheetPr>
  <dimension ref="A1:Q32"/>
  <sheetViews>
    <sheetView showGridLines="0" zoomScale="85" zoomScaleNormal="85" zoomScaleSheetLayoutView="90" workbookViewId="0">
      <pane xSplit="1" topLeftCell="D1" activePane="topRight" state="frozen"/>
      <selection pane="topRight" activeCell="H13" sqref="H13"/>
      <selection activeCell="F35" sqref="F35"/>
    </sheetView>
  </sheetViews>
  <sheetFormatPr defaultColWidth="8.85546875" defaultRowHeight="15"/>
  <cols>
    <col min="1" max="1" width="44.5703125" style="5" customWidth="1"/>
    <col min="2" max="2" width="12" style="2" customWidth="1"/>
    <col min="3" max="14" width="11.85546875" style="2" customWidth="1"/>
    <col min="15" max="15" width="9" style="12" customWidth="1"/>
    <col min="16" max="16" width="10.140625" style="2" customWidth="1"/>
    <col min="17" max="17" width="9.28515625" style="7" customWidth="1"/>
  </cols>
  <sheetData>
    <row r="1" spans="1:17" ht="51" customHeight="1"/>
    <row r="2" spans="1:17" ht="15.75">
      <c r="A2" s="367"/>
      <c r="B2" s="367"/>
      <c r="C2" s="367"/>
      <c r="D2" s="367"/>
      <c r="E2" s="367"/>
      <c r="F2" s="367"/>
      <c r="G2" s="367"/>
      <c r="H2" s="367"/>
    </row>
    <row r="3" spans="1:17" ht="15.75">
      <c r="A3" s="367"/>
      <c r="B3" s="367"/>
      <c r="C3" s="367"/>
      <c r="D3" s="367"/>
      <c r="E3" s="367"/>
      <c r="F3" s="367"/>
      <c r="G3" s="367"/>
      <c r="H3" s="367"/>
    </row>
    <row r="4" spans="1:17" ht="21" customHeight="1"/>
    <row r="5" spans="1:17" s="11" customFormat="1" ht="18.75" customHeight="1">
      <c r="A5" s="339" t="s">
        <v>0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</row>
    <row r="6" spans="1:17" s="11" customFormat="1" ht="20.25" customHeight="1">
      <c r="A6" s="339" t="s">
        <v>114</v>
      </c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</row>
    <row r="7" spans="1:17" s="6" customFormat="1" ht="22.5" customHeight="1">
      <c r="A7" s="407" t="s">
        <v>2</v>
      </c>
      <c r="B7" s="408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42" t="s">
        <v>16</v>
      </c>
      <c r="P7" s="343"/>
      <c r="Q7" s="344"/>
    </row>
    <row r="8" spans="1:17" s="6" customFormat="1" ht="18" customHeight="1">
      <c r="A8" s="346"/>
      <c r="B8" s="347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21.75" customHeight="1">
      <c r="A9" s="43" t="s">
        <v>115</v>
      </c>
      <c r="B9" s="368">
        <v>120</v>
      </c>
      <c r="C9" s="366">
        <v>118</v>
      </c>
      <c r="D9" s="366">
        <v>109</v>
      </c>
      <c r="E9" s="366">
        <v>121</v>
      </c>
      <c r="F9" s="366">
        <v>106</v>
      </c>
      <c r="G9" s="366">
        <v>109</v>
      </c>
      <c r="H9" s="366">
        <v>71</v>
      </c>
      <c r="I9" s="366"/>
      <c r="J9" s="366"/>
      <c r="K9" s="366"/>
      <c r="L9" s="366"/>
      <c r="M9" s="366"/>
      <c r="N9" s="366"/>
      <c r="O9" s="369">
        <f>B9*(IF(C9="",0,1)+IF(D9="",0,1)+IF(E9="",0,1)+IF(F9="",0,1)+IF(G9="",0,1)+IF(H9="",0,1)+IF(I9="",0,1)+IF(J9="",0,1)+IF(K9="",0,1)+IF(L9="",0,1)+IF(M9="",0,1)+IF(N9="",0,1))</f>
        <v>720</v>
      </c>
      <c r="P9" s="369">
        <f>SUM(C9:N9)</f>
        <v>634</v>
      </c>
      <c r="Q9" s="370">
        <f>IF(O9=0,"-",P9/O9)</f>
        <v>0.88055555555555554</v>
      </c>
    </row>
    <row r="10" spans="1:17" ht="21.75" customHeight="1">
      <c r="A10" s="43" t="s">
        <v>116</v>
      </c>
      <c r="B10" s="368"/>
      <c r="C10" s="366"/>
      <c r="D10" s="366"/>
      <c r="E10" s="366"/>
      <c r="F10" s="366"/>
      <c r="G10" s="366"/>
      <c r="H10" s="366"/>
      <c r="I10" s="366"/>
      <c r="J10" s="366"/>
      <c r="K10" s="366"/>
      <c r="L10" s="366"/>
      <c r="M10" s="366"/>
      <c r="N10" s="366"/>
      <c r="O10" s="369"/>
      <c r="P10" s="369"/>
      <c r="Q10" s="370"/>
    </row>
    <row r="11" spans="1:17" ht="21.75" customHeight="1">
      <c r="A11" s="43" t="s">
        <v>117</v>
      </c>
      <c r="B11" s="368"/>
      <c r="C11" s="366"/>
      <c r="D11" s="366"/>
      <c r="E11" s="366"/>
      <c r="F11" s="366"/>
      <c r="G11" s="366"/>
      <c r="H11" s="366"/>
      <c r="I11" s="366"/>
      <c r="J11" s="366"/>
      <c r="K11" s="366"/>
      <c r="L11" s="366"/>
      <c r="M11" s="366"/>
      <c r="N11" s="366"/>
      <c r="O11" s="369"/>
      <c r="P11" s="369"/>
      <c r="Q11" s="370"/>
    </row>
    <row r="12" spans="1:17" ht="21.75" customHeight="1">
      <c r="A12" s="43" t="s">
        <v>118</v>
      </c>
      <c r="B12" s="368"/>
      <c r="C12" s="366"/>
      <c r="D12" s="366"/>
      <c r="E12" s="366"/>
      <c r="F12" s="366"/>
      <c r="G12" s="366"/>
      <c r="H12" s="366"/>
      <c r="I12" s="366"/>
      <c r="J12" s="366"/>
      <c r="K12" s="366"/>
      <c r="L12" s="366"/>
      <c r="M12" s="366"/>
      <c r="N12" s="366"/>
      <c r="O12" s="369"/>
      <c r="P12" s="369"/>
      <c r="Q12" s="370"/>
    </row>
    <row r="13" spans="1:17" s="8" customFormat="1" ht="20.25" customHeight="1">
      <c r="A13" s="63" t="s">
        <v>119</v>
      </c>
      <c r="B13" s="44">
        <f>SUM(B9:B12)</f>
        <v>120</v>
      </c>
      <c r="C13" s="44">
        <f>SUM(C9:C12)</f>
        <v>118</v>
      </c>
      <c r="D13" s="44">
        <f t="shared" ref="D13:P13" si="0">SUM(D9:D12)</f>
        <v>109</v>
      </c>
      <c r="E13" s="44">
        <f t="shared" si="0"/>
        <v>121</v>
      </c>
      <c r="F13" s="44">
        <f t="shared" si="0"/>
        <v>106</v>
      </c>
      <c r="G13" s="44">
        <f t="shared" si="0"/>
        <v>109</v>
      </c>
      <c r="H13" s="44">
        <f t="shared" si="0"/>
        <v>71</v>
      </c>
      <c r="I13" s="44">
        <f t="shared" si="0"/>
        <v>0</v>
      </c>
      <c r="J13" s="44">
        <f t="shared" si="0"/>
        <v>0</v>
      </c>
      <c r="K13" s="44">
        <f t="shared" si="0"/>
        <v>0</v>
      </c>
      <c r="L13" s="44">
        <f>SUM(L9:L12)</f>
        <v>0</v>
      </c>
      <c r="M13" s="44">
        <f t="shared" si="0"/>
        <v>0</v>
      </c>
      <c r="N13" s="44">
        <f t="shared" si="0"/>
        <v>0</v>
      </c>
      <c r="O13" s="44">
        <f t="shared" si="0"/>
        <v>720</v>
      </c>
      <c r="P13" s="44">
        <f t="shared" si="0"/>
        <v>634</v>
      </c>
      <c r="Q13" s="53">
        <f>IF(O13=0,"-",P13/O13)</f>
        <v>0.88055555555555554</v>
      </c>
    </row>
    <row r="14" spans="1:17" ht="15.75">
      <c r="O14" s="14"/>
      <c r="P14" s="3"/>
      <c r="Q14" s="4"/>
    </row>
    <row r="15" spans="1:17" ht="15.75">
      <c r="O15" s="14"/>
      <c r="P15" s="3"/>
      <c r="Q15" s="4"/>
    </row>
    <row r="16" spans="1:17" ht="15.75">
      <c r="A16" s="10" t="s">
        <v>48</v>
      </c>
      <c r="O16" s="14"/>
      <c r="P16" s="3"/>
      <c r="Q16" s="4"/>
    </row>
    <row r="17" spans="1:17" ht="15.75">
      <c r="O17" s="14"/>
      <c r="P17" s="3"/>
      <c r="Q17" s="4"/>
    </row>
    <row r="18" spans="1:17" ht="15.75">
      <c r="O18" s="14"/>
      <c r="P18" s="3"/>
      <c r="Q18" s="4"/>
    </row>
    <row r="19" spans="1:17" ht="15.75">
      <c r="O19" s="14"/>
      <c r="P19" s="3"/>
      <c r="Q19" s="4"/>
    </row>
    <row r="20" spans="1:17" ht="15.75">
      <c r="O20" s="14"/>
      <c r="P20" s="3"/>
      <c r="Q20" s="4"/>
    </row>
    <row r="21" spans="1:17" ht="15.75">
      <c r="O21" s="14"/>
      <c r="P21" s="3"/>
      <c r="Q21" s="4"/>
    </row>
    <row r="22" spans="1:17" ht="15.75">
      <c r="O22" s="14"/>
      <c r="P22" s="3"/>
      <c r="Q22" s="4"/>
    </row>
    <row r="23" spans="1:17" ht="15.75">
      <c r="A23" s="2"/>
      <c r="O23" s="14"/>
      <c r="P23" s="3"/>
      <c r="Q23" s="4"/>
    </row>
    <row r="24" spans="1:17" ht="15.75">
      <c r="O24" s="14"/>
      <c r="P24" s="3"/>
      <c r="Q24" s="4"/>
    </row>
    <row r="25" spans="1:17" ht="15.75">
      <c r="O25" s="14"/>
      <c r="P25" s="3"/>
      <c r="Q25" s="4"/>
    </row>
    <row r="26" spans="1:17" ht="15.75">
      <c r="O26" s="14"/>
      <c r="P26" s="3"/>
      <c r="Q26" s="4"/>
    </row>
    <row r="27" spans="1:17" ht="15.75">
      <c r="O27" s="14"/>
      <c r="P27" s="3"/>
      <c r="Q27" s="4"/>
    </row>
    <row r="28" spans="1:17" ht="15.75">
      <c r="O28" s="14"/>
      <c r="P28" s="3"/>
      <c r="Q28" s="4"/>
    </row>
    <row r="29" spans="1:17" ht="15.75">
      <c r="O29" s="14"/>
      <c r="P29" s="3"/>
      <c r="Q29" s="4"/>
    </row>
    <row r="30" spans="1:17" ht="15.75">
      <c r="O30" s="14"/>
      <c r="P30" s="3"/>
      <c r="Q30" s="4"/>
    </row>
    <row r="31" spans="1:17" ht="15.75">
      <c r="O31" s="14"/>
      <c r="P31" s="3"/>
      <c r="Q31" s="4"/>
    </row>
    <row r="32" spans="1:17" ht="15.75">
      <c r="O32" s="14"/>
      <c r="P32" s="3"/>
      <c r="Q32" s="4"/>
    </row>
  </sheetData>
  <mergeCells count="23">
    <mergeCell ref="Q9:Q12"/>
    <mergeCell ref="H9:H12"/>
    <mergeCell ref="I9:I12"/>
    <mergeCell ref="J9:J12"/>
    <mergeCell ref="K9:K12"/>
    <mergeCell ref="L9:L12"/>
    <mergeCell ref="M9:M12"/>
    <mergeCell ref="G9:G12"/>
    <mergeCell ref="A2:H2"/>
    <mergeCell ref="A3:H3"/>
    <mergeCell ref="A5:Q5"/>
    <mergeCell ref="A6:Q6"/>
    <mergeCell ref="A7:A8"/>
    <mergeCell ref="B7:B8"/>
    <mergeCell ref="O7:Q7"/>
    <mergeCell ref="B9:B12"/>
    <mergeCell ref="C9:C12"/>
    <mergeCell ref="D9:D12"/>
    <mergeCell ref="E9:E12"/>
    <mergeCell ref="F9:F12"/>
    <mergeCell ref="N9:N12"/>
    <mergeCell ref="O9:O12"/>
    <mergeCell ref="P9:P12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  <pageSetUpPr fitToPage="1"/>
  </sheetPr>
  <dimension ref="A1:Q32"/>
  <sheetViews>
    <sheetView showGridLines="0" zoomScale="85" zoomScaleNormal="85" zoomScaleSheetLayoutView="90" workbookViewId="0">
      <pane xSplit="1" topLeftCell="D1" activePane="topRight" state="frozen"/>
      <selection pane="topRight" activeCell="N22" sqref="N22"/>
      <selection activeCell="F35" sqref="F35"/>
    </sheetView>
  </sheetViews>
  <sheetFormatPr defaultColWidth="8.85546875" defaultRowHeight="15"/>
  <cols>
    <col min="1" max="1" width="44.5703125" style="5" customWidth="1"/>
    <col min="2" max="2" width="12" style="2" customWidth="1"/>
    <col min="3" max="14" width="11.85546875" style="2" customWidth="1"/>
    <col min="15" max="15" width="9" style="12" customWidth="1"/>
    <col min="16" max="16" width="10.140625" style="2" customWidth="1"/>
    <col min="17" max="17" width="9.28515625" style="7" customWidth="1"/>
  </cols>
  <sheetData>
    <row r="1" spans="1:17" ht="51" customHeight="1"/>
    <row r="2" spans="1:17" ht="15.75">
      <c r="A2" s="367"/>
      <c r="B2" s="367"/>
      <c r="C2" s="367"/>
      <c r="D2" s="367"/>
      <c r="E2" s="367"/>
      <c r="F2" s="367"/>
      <c r="G2" s="367"/>
      <c r="H2" s="367"/>
    </row>
    <row r="3" spans="1:17" ht="15.75">
      <c r="A3" s="367"/>
      <c r="B3" s="367"/>
      <c r="C3" s="367"/>
      <c r="D3" s="367"/>
      <c r="E3" s="367"/>
      <c r="F3" s="367"/>
      <c r="G3" s="367"/>
      <c r="H3" s="367"/>
    </row>
    <row r="4" spans="1:17" ht="21" customHeight="1"/>
    <row r="5" spans="1:17" s="11" customFormat="1" ht="18.75" customHeight="1">
      <c r="A5" s="339" t="s">
        <v>0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</row>
    <row r="6" spans="1:17" s="11" customFormat="1" ht="20.25" customHeight="1">
      <c r="A6" s="339" t="s">
        <v>120</v>
      </c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</row>
    <row r="7" spans="1:17" s="6" customFormat="1" ht="22.5" customHeight="1">
      <c r="A7" s="407" t="s">
        <v>2</v>
      </c>
      <c r="B7" s="408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42" t="s">
        <v>16</v>
      </c>
      <c r="P7" s="343"/>
      <c r="Q7" s="344"/>
    </row>
    <row r="8" spans="1:17" s="6" customFormat="1" ht="18" customHeight="1">
      <c r="A8" s="346"/>
      <c r="B8" s="347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21.75" customHeight="1">
      <c r="A9" s="43" t="s">
        <v>115</v>
      </c>
      <c r="B9" s="368">
        <v>120</v>
      </c>
      <c r="C9" s="366">
        <v>121</v>
      </c>
      <c r="D9" s="366">
        <v>118</v>
      </c>
      <c r="E9" s="366">
        <v>116</v>
      </c>
      <c r="F9" s="366">
        <v>111</v>
      </c>
      <c r="G9" s="366">
        <v>110</v>
      </c>
      <c r="H9" s="366">
        <v>81</v>
      </c>
      <c r="I9" s="366"/>
      <c r="J9" s="366"/>
      <c r="K9" s="366"/>
      <c r="L9" s="366"/>
      <c r="M9" s="366"/>
      <c r="N9" s="366"/>
      <c r="O9" s="369">
        <f>B9*(IF(C9="",0,1)+IF(D9="",0,1)+IF(E9="",0,1)+IF(F9="",0,1)+IF(G9="",0,1)+IF(H9="",0,1)+IF(I9="",0,1)+IF(J9="",0,1)+IF(K9="",0,1)+IF(L9="",0,1)+IF(M9="",0,1)+IF(N9="",0,1))</f>
        <v>720</v>
      </c>
      <c r="P9" s="369">
        <f>SUM(C9:N9)</f>
        <v>657</v>
      </c>
      <c r="Q9" s="370">
        <f>IF(O9=0,"-",P9/O9)</f>
        <v>0.91249999999999998</v>
      </c>
    </row>
    <row r="10" spans="1:17" ht="21.75" customHeight="1">
      <c r="A10" s="43" t="s">
        <v>116</v>
      </c>
      <c r="B10" s="368"/>
      <c r="C10" s="366"/>
      <c r="D10" s="366"/>
      <c r="E10" s="366"/>
      <c r="F10" s="366"/>
      <c r="G10" s="366"/>
      <c r="H10" s="366"/>
      <c r="I10" s="366"/>
      <c r="J10" s="366"/>
      <c r="K10" s="366"/>
      <c r="L10" s="366"/>
      <c r="M10" s="366"/>
      <c r="N10" s="366"/>
      <c r="O10" s="369"/>
      <c r="P10" s="369"/>
      <c r="Q10" s="370"/>
    </row>
    <row r="11" spans="1:17" ht="21.75" customHeight="1">
      <c r="A11" s="43" t="s">
        <v>117</v>
      </c>
      <c r="B11" s="368"/>
      <c r="C11" s="366"/>
      <c r="D11" s="366"/>
      <c r="E11" s="366"/>
      <c r="F11" s="366"/>
      <c r="G11" s="366"/>
      <c r="H11" s="366"/>
      <c r="I11" s="366"/>
      <c r="J11" s="366"/>
      <c r="K11" s="366"/>
      <c r="L11" s="366"/>
      <c r="M11" s="366"/>
      <c r="N11" s="366"/>
      <c r="O11" s="369"/>
      <c r="P11" s="369"/>
      <c r="Q11" s="370"/>
    </row>
    <row r="12" spans="1:17" ht="21.75" customHeight="1">
      <c r="A12" s="43" t="s">
        <v>118</v>
      </c>
      <c r="B12" s="368"/>
      <c r="C12" s="366"/>
      <c r="D12" s="366"/>
      <c r="E12" s="366"/>
      <c r="F12" s="366"/>
      <c r="G12" s="366"/>
      <c r="H12" s="366"/>
      <c r="I12" s="366"/>
      <c r="J12" s="366"/>
      <c r="K12" s="366"/>
      <c r="L12" s="366"/>
      <c r="M12" s="366"/>
      <c r="N12" s="366"/>
      <c r="O12" s="369"/>
      <c r="P12" s="369"/>
      <c r="Q12" s="370"/>
    </row>
    <row r="13" spans="1:17" s="8" customFormat="1" ht="20.25" customHeight="1">
      <c r="A13" s="63" t="s">
        <v>119</v>
      </c>
      <c r="B13" s="44">
        <f>SUM(B9:B12)</f>
        <v>120</v>
      </c>
      <c r="C13" s="44">
        <v>92</v>
      </c>
      <c r="D13" s="44">
        <f t="shared" ref="D13:P13" si="0">SUM(D9:D12)</f>
        <v>118</v>
      </c>
      <c r="E13" s="44">
        <f t="shared" si="0"/>
        <v>116</v>
      </c>
      <c r="F13" s="44">
        <f t="shared" si="0"/>
        <v>111</v>
      </c>
      <c r="G13" s="44">
        <f t="shared" si="0"/>
        <v>110</v>
      </c>
      <c r="H13" s="44">
        <f t="shared" si="0"/>
        <v>81</v>
      </c>
      <c r="I13" s="44">
        <f t="shared" si="0"/>
        <v>0</v>
      </c>
      <c r="J13" s="44">
        <f t="shared" si="0"/>
        <v>0</v>
      </c>
      <c r="K13" s="44">
        <f t="shared" si="0"/>
        <v>0</v>
      </c>
      <c r="L13" s="44">
        <f>SUM(L9:L12)</f>
        <v>0</v>
      </c>
      <c r="M13" s="44">
        <f t="shared" si="0"/>
        <v>0</v>
      </c>
      <c r="N13" s="44">
        <f t="shared" si="0"/>
        <v>0</v>
      </c>
      <c r="O13" s="44">
        <f t="shared" si="0"/>
        <v>720</v>
      </c>
      <c r="P13" s="44">
        <f t="shared" si="0"/>
        <v>657</v>
      </c>
      <c r="Q13" s="53">
        <f>IF(O13=0,"-",P13/O13)</f>
        <v>0.91249999999999998</v>
      </c>
    </row>
    <row r="14" spans="1:17" ht="15.75">
      <c r="O14" s="14"/>
      <c r="P14" s="3"/>
      <c r="Q14" s="4"/>
    </row>
    <row r="15" spans="1:17" ht="15.75">
      <c r="O15" s="14"/>
      <c r="P15" s="3"/>
      <c r="Q15" s="4"/>
    </row>
    <row r="16" spans="1:17" ht="15.75">
      <c r="A16" s="10" t="s">
        <v>48</v>
      </c>
      <c r="O16" s="14"/>
      <c r="P16" s="3"/>
      <c r="Q16" s="4"/>
    </row>
    <row r="17" spans="1:17" ht="15.75">
      <c r="O17" s="14"/>
      <c r="P17" s="3"/>
      <c r="Q17" s="4"/>
    </row>
    <row r="18" spans="1:17" ht="15.75">
      <c r="O18" s="14"/>
      <c r="P18" s="3"/>
      <c r="Q18" s="4"/>
    </row>
    <row r="19" spans="1:17" ht="15.75">
      <c r="O19" s="14"/>
      <c r="P19" s="3"/>
      <c r="Q19" s="4"/>
    </row>
    <row r="20" spans="1:17" ht="15.75">
      <c r="O20" s="14"/>
      <c r="P20" s="3"/>
      <c r="Q20" s="4"/>
    </row>
    <row r="21" spans="1:17" ht="15.75">
      <c r="O21" s="14"/>
      <c r="P21" s="3"/>
      <c r="Q21" s="4"/>
    </row>
    <row r="22" spans="1:17" ht="15.75">
      <c r="O22" s="14"/>
      <c r="P22" s="3"/>
      <c r="Q22" s="4"/>
    </row>
    <row r="23" spans="1:17" ht="15.75">
      <c r="A23" s="2"/>
      <c r="O23" s="14"/>
      <c r="P23" s="3"/>
      <c r="Q23" s="4"/>
    </row>
    <row r="24" spans="1:17" ht="15.75">
      <c r="O24" s="14"/>
      <c r="P24" s="3"/>
      <c r="Q24" s="4"/>
    </row>
    <row r="25" spans="1:17" ht="15.75">
      <c r="O25" s="14"/>
      <c r="P25" s="3"/>
      <c r="Q25" s="4"/>
    </row>
    <row r="26" spans="1:17" ht="15.75">
      <c r="O26" s="14"/>
      <c r="P26" s="3"/>
      <c r="Q26" s="4"/>
    </row>
    <row r="27" spans="1:17" ht="15.75">
      <c r="O27" s="14"/>
      <c r="P27" s="3"/>
      <c r="Q27" s="4"/>
    </row>
    <row r="28" spans="1:17" ht="15.75">
      <c r="O28" s="14"/>
      <c r="P28" s="3"/>
      <c r="Q28" s="4"/>
    </row>
    <row r="29" spans="1:17" ht="15.75">
      <c r="O29" s="14"/>
      <c r="P29" s="3"/>
      <c r="Q29" s="4"/>
    </row>
    <row r="30" spans="1:17" ht="15.75">
      <c r="O30" s="14"/>
      <c r="P30" s="3"/>
      <c r="Q30" s="4"/>
    </row>
    <row r="31" spans="1:17" ht="15.75">
      <c r="O31" s="14"/>
      <c r="P31" s="3"/>
      <c r="Q31" s="4"/>
    </row>
    <row r="32" spans="1:17" ht="15.75">
      <c r="O32" s="14"/>
      <c r="P32" s="3"/>
      <c r="Q32" s="4"/>
    </row>
  </sheetData>
  <mergeCells count="23">
    <mergeCell ref="A2:H2"/>
    <mergeCell ref="A3:H3"/>
    <mergeCell ref="A6:Q6"/>
    <mergeCell ref="B9:B12"/>
    <mergeCell ref="Q9:Q12"/>
    <mergeCell ref="C9:C12"/>
    <mergeCell ref="D9:D12"/>
    <mergeCell ref="E9:E12"/>
    <mergeCell ref="F9:F12"/>
    <mergeCell ref="G9:G12"/>
    <mergeCell ref="A5:Q5"/>
    <mergeCell ref="O9:O12"/>
    <mergeCell ref="P9:P12"/>
    <mergeCell ref="N9:N12"/>
    <mergeCell ref="H9:H12"/>
    <mergeCell ref="A7:A8"/>
    <mergeCell ref="B7:B8"/>
    <mergeCell ref="O7:Q7"/>
    <mergeCell ref="I9:I12"/>
    <mergeCell ref="J9:J12"/>
    <mergeCell ref="K9:K12"/>
    <mergeCell ref="L9:L12"/>
    <mergeCell ref="M9:M12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  <pageSetUpPr fitToPage="1"/>
  </sheetPr>
  <dimension ref="A1:Q32"/>
  <sheetViews>
    <sheetView showGridLines="0" zoomScale="85" zoomScaleNormal="85" zoomScaleSheetLayoutView="90" workbookViewId="0">
      <pane xSplit="1" topLeftCell="D1" activePane="topRight" state="frozen"/>
      <selection pane="topRight" activeCell="H13" sqref="H13"/>
      <selection activeCell="F35" sqref="F35"/>
    </sheetView>
  </sheetViews>
  <sheetFormatPr defaultColWidth="8.85546875" defaultRowHeight="15"/>
  <cols>
    <col min="1" max="1" width="44.5703125" style="5" customWidth="1"/>
    <col min="2" max="2" width="12" style="2" customWidth="1"/>
    <col min="3" max="14" width="11.85546875" style="2" customWidth="1"/>
    <col min="15" max="15" width="9" style="12" customWidth="1"/>
    <col min="16" max="16" width="10.140625" style="2" customWidth="1"/>
    <col min="17" max="17" width="9.28515625" style="7" customWidth="1"/>
  </cols>
  <sheetData>
    <row r="1" spans="1:17" ht="51" customHeight="1"/>
    <row r="2" spans="1:17" ht="15.75">
      <c r="A2" s="367"/>
      <c r="B2" s="367"/>
      <c r="C2" s="367"/>
      <c r="D2" s="367"/>
      <c r="E2" s="367"/>
      <c r="F2" s="367"/>
      <c r="G2" s="367"/>
      <c r="H2" s="367"/>
    </row>
    <row r="3" spans="1:17" ht="15.75">
      <c r="A3" s="367"/>
      <c r="B3" s="367"/>
      <c r="C3" s="367"/>
      <c r="D3" s="367"/>
      <c r="E3" s="367"/>
      <c r="F3" s="367"/>
      <c r="G3" s="367"/>
      <c r="H3" s="367"/>
    </row>
    <row r="4" spans="1:17" ht="21" customHeight="1"/>
    <row r="5" spans="1:17" s="11" customFormat="1" ht="18.75" customHeight="1">
      <c r="A5" s="339" t="s">
        <v>0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</row>
    <row r="6" spans="1:17" s="11" customFormat="1" ht="20.25" customHeight="1">
      <c r="A6" s="339" t="s">
        <v>121</v>
      </c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</row>
    <row r="7" spans="1:17" s="6" customFormat="1" ht="22.5" customHeight="1">
      <c r="A7" s="407" t="s">
        <v>2</v>
      </c>
      <c r="B7" s="408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42" t="s">
        <v>16</v>
      </c>
      <c r="P7" s="343"/>
      <c r="Q7" s="344"/>
    </row>
    <row r="8" spans="1:17" s="6" customFormat="1" ht="18" customHeight="1">
      <c r="A8" s="346"/>
      <c r="B8" s="347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21.75" customHeight="1">
      <c r="A9" s="43" t="s">
        <v>115</v>
      </c>
      <c r="B9" s="368">
        <v>120</v>
      </c>
      <c r="C9" s="366">
        <v>117</v>
      </c>
      <c r="D9" s="366">
        <v>112</v>
      </c>
      <c r="E9" s="366">
        <v>90</v>
      </c>
      <c r="F9" s="366">
        <v>120</v>
      </c>
      <c r="G9" s="366">
        <v>118</v>
      </c>
      <c r="H9" s="366">
        <v>65</v>
      </c>
      <c r="I9" s="366"/>
      <c r="J9" s="371"/>
      <c r="K9" s="366"/>
      <c r="L9" s="366"/>
      <c r="M9" s="366"/>
      <c r="N9" s="366"/>
      <c r="O9" s="369">
        <f>B9*(IF(C9="",0,1)+IF(D9="",0,1)+IF(E9="",0,1)+IF(F9="",0,1)+IF(G9="",0,1)+IF(H9="",0,1)+IF(I9="",0,1)+IF(J9="",0,1)+IF(K9="",0,1)+IF(L9="",0,1)+IF(M9="",0,1)+IF(N9="",0,1))</f>
        <v>720</v>
      </c>
      <c r="P9" s="369">
        <f>SUM(C9:N9)</f>
        <v>622</v>
      </c>
      <c r="Q9" s="370">
        <f>IF(O9=0,"-",P9/O9)</f>
        <v>0.86388888888888893</v>
      </c>
    </row>
    <row r="10" spans="1:17" ht="21.75" customHeight="1">
      <c r="A10" s="43" t="s">
        <v>116</v>
      </c>
      <c r="B10" s="368"/>
      <c r="C10" s="366"/>
      <c r="D10" s="366"/>
      <c r="E10" s="366"/>
      <c r="F10" s="366"/>
      <c r="G10" s="366"/>
      <c r="H10" s="366"/>
      <c r="I10" s="366"/>
      <c r="J10" s="371"/>
      <c r="K10" s="366"/>
      <c r="L10" s="366"/>
      <c r="M10" s="366"/>
      <c r="N10" s="366"/>
      <c r="O10" s="369"/>
      <c r="P10" s="369"/>
      <c r="Q10" s="370"/>
    </row>
    <row r="11" spans="1:17" ht="21.75" customHeight="1">
      <c r="A11" s="43" t="s">
        <v>117</v>
      </c>
      <c r="B11" s="368"/>
      <c r="C11" s="366"/>
      <c r="D11" s="366"/>
      <c r="E11" s="366"/>
      <c r="F11" s="366"/>
      <c r="G11" s="366"/>
      <c r="H11" s="366"/>
      <c r="I11" s="366"/>
      <c r="J11" s="371"/>
      <c r="K11" s="366"/>
      <c r="L11" s="366"/>
      <c r="M11" s="366"/>
      <c r="N11" s="366"/>
      <c r="O11" s="369"/>
      <c r="P11" s="369"/>
      <c r="Q11" s="370"/>
    </row>
    <row r="12" spans="1:17" ht="21.75" customHeight="1">
      <c r="A12" s="43" t="s">
        <v>118</v>
      </c>
      <c r="B12" s="368"/>
      <c r="C12" s="366"/>
      <c r="D12" s="366"/>
      <c r="E12" s="366"/>
      <c r="F12" s="366"/>
      <c r="G12" s="366"/>
      <c r="H12" s="366"/>
      <c r="I12" s="366"/>
      <c r="J12" s="371"/>
      <c r="K12" s="366"/>
      <c r="L12" s="366"/>
      <c r="M12" s="366"/>
      <c r="N12" s="366"/>
      <c r="O12" s="369"/>
      <c r="P12" s="369"/>
      <c r="Q12" s="370"/>
    </row>
    <row r="13" spans="1:17" s="8" customFormat="1" ht="20.25" customHeight="1">
      <c r="A13" s="63" t="s">
        <v>119</v>
      </c>
      <c r="B13" s="44">
        <f>SUM(B9:B12)</f>
        <v>120</v>
      </c>
      <c r="C13" s="44">
        <f>SUM(C9:C12)</f>
        <v>117</v>
      </c>
      <c r="D13" s="44">
        <f t="shared" ref="D13:P13" si="0">SUM(D9:D12)</f>
        <v>112</v>
      </c>
      <c r="E13" s="44">
        <f t="shared" si="0"/>
        <v>90</v>
      </c>
      <c r="F13" s="44">
        <f t="shared" si="0"/>
        <v>120</v>
      </c>
      <c r="G13" s="44">
        <f t="shared" si="0"/>
        <v>118</v>
      </c>
      <c r="H13" s="44">
        <f t="shared" si="0"/>
        <v>65</v>
      </c>
      <c r="I13" s="44">
        <f t="shared" si="0"/>
        <v>0</v>
      </c>
      <c r="J13" s="44">
        <f t="shared" si="0"/>
        <v>0</v>
      </c>
      <c r="K13" s="44">
        <f t="shared" si="0"/>
        <v>0</v>
      </c>
      <c r="L13" s="44">
        <f>SUM(L9:L12)</f>
        <v>0</v>
      </c>
      <c r="M13" s="44">
        <f t="shared" si="0"/>
        <v>0</v>
      </c>
      <c r="N13" s="44">
        <f t="shared" si="0"/>
        <v>0</v>
      </c>
      <c r="O13" s="44">
        <f t="shared" si="0"/>
        <v>720</v>
      </c>
      <c r="P13" s="44">
        <f t="shared" si="0"/>
        <v>622</v>
      </c>
      <c r="Q13" s="53">
        <f>IF(O13=0,"-",P13/O13)</f>
        <v>0.86388888888888893</v>
      </c>
    </row>
    <row r="14" spans="1:17" ht="15.75">
      <c r="O14" s="14"/>
      <c r="P14" s="3"/>
      <c r="Q14" s="4"/>
    </row>
    <row r="15" spans="1:17" ht="15.75">
      <c r="O15" s="14"/>
      <c r="P15" s="3"/>
      <c r="Q15" s="4"/>
    </row>
    <row r="16" spans="1:17" ht="15.75">
      <c r="A16" s="10" t="s">
        <v>48</v>
      </c>
      <c r="O16" s="14"/>
      <c r="P16" s="3"/>
      <c r="Q16" s="4"/>
    </row>
    <row r="17" spans="1:17" ht="15.75">
      <c r="O17" s="14"/>
      <c r="P17" s="3"/>
      <c r="Q17" s="4"/>
    </row>
    <row r="18" spans="1:17" ht="15.75">
      <c r="O18" s="14"/>
      <c r="P18" s="3"/>
      <c r="Q18" s="4"/>
    </row>
    <row r="19" spans="1:17" ht="15.75">
      <c r="O19" s="14"/>
      <c r="P19" s="3"/>
      <c r="Q19" s="4"/>
    </row>
    <row r="20" spans="1:17" ht="15.75">
      <c r="O20" s="14"/>
      <c r="P20" s="3"/>
      <c r="Q20" s="4"/>
    </row>
    <row r="21" spans="1:17" ht="15.75">
      <c r="O21" s="14"/>
      <c r="P21" s="3"/>
      <c r="Q21" s="4"/>
    </row>
    <row r="22" spans="1:17" ht="15.75">
      <c r="O22" s="14"/>
      <c r="P22" s="3"/>
      <c r="Q22" s="4"/>
    </row>
    <row r="23" spans="1:17" ht="15.75">
      <c r="A23" s="2"/>
      <c r="O23" s="14"/>
      <c r="P23" s="3"/>
      <c r="Q23" s="4"/>
    </row>
    <row r="24" spans="1:17" ht="15.75">
      <c r="O24" s="14"/>
      <c r="P24" s="3"/>
      <c r="Q24" s="4"/>
    </row>
    <row r="25" spans="1:17" ht="15.75">
      <c r="O25" s="14"/>
      <c r="P25" s="3"/>
      <c r="Q25" s="4"/>
    </row>
    <row r="26" spans="1:17" ht="15.75">
      <c r="O26" s="14"/>
      <c r="P26" s="3"/>
      <c r="Q26" s="4"/>
    </row>
    <row r="27" spans="1:17" ht="15.75">
      <c r="O27" s="14"/>
      <c r="P27" s="3"/>
      <c r="Q27" s="4"/>
    </row>
    <row r="28" spans="1:17" ht="15.75">
      <c r="O28" s="14"/>
      <c r="P28" s="3"/>
      <c r="Q28" s="4"/>
    </row>
    <row r="29" spans="1:17" ht="15.75">
      <c r="O29" s="14"/>
      <c r="P29" s="3"/>
      <c r="Q29" s="4"/>
    </row>
    <row r="30" spans="1:17" ht="15.75">
      <c r="O30" s="14"/>
      <c r="P30" s="3"/>
      <c r="Q30" s="4"/>
    </row>
    <row r="31" spans="1:17" ht="15.75">
      <c r="O31" s="14"/>
      <c r="P31" s="3"/>
      <c r="Q31" s="4"/>
    </row>
    <row r="32" spans="1:17" ht="15.75">
      <c r="O32" s="14"/>
      <c r="P32" s="3"/>
      <c r="Q32" s="4"/>
    </row>
  </sheetData>
  <mergeCells count="23">
    <mergeCell ref="G9:G12"/>
    <mergeCell ref="A2:H2"/>
    <mergeCell ref="A3:H3"/>
    <mergeCell ref="A5:Q5"/>
    <mergeCell ref="A6:Q6"/>
    <mergeCell ref="A7:A8"/>
    <mergeCell ref="B7:B8"/>
    <mergeCell ref="O7:Q7"/>
    <mergeCell ref="B9:B12"/>
    <mergeCell ref="C9:C12"/>
    <mergeCell ref="D9:D12"/>
    <mergeCell ref="E9:E12"/>
    <mergeCell ref="F9:F12"/>
    <mergeCell ref="N9:N12"/>
    <mergeCell ref="O9:O12"/>
    <mergeCell ref="P9:P12"/>
    <mergeCell ref="Q9:Q12"/>
    <mergeCell ref="H9:H12"/>
    <mergeCell ref="I9:I12"/>
    <mergeCell ref="J9:J12"/>
    <mergeCell ref="K9:K12"/>
    <mergeCell ref="L9:L12"/>
    <mergeCell ref="M9:M12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XFB42"/>
  <sheetViews>
    <sheetView showGridLines="0" zoomScale="85" zoomScaleNormal="85" zoomScaleSheetLayoutView="90" workbookViewId="0">
      <pane xSplit="1" topLeftCell="G11" activePane="topRight" state="frozen"/>
      <selection pane="topRight" activeCell="H21" sqref="H21"/>
      <selection activeCell="F35" sqref="F35"/>
    </sheetView>
  </sheetViews>
  <sheetFormatPr defaultColWidth="8.85546875" defaultRowHeight="15"/>
  <cols>
    <col min="1" max="1" width="53.42578125" style="18" customWidth="1"/>
    <col min="2" max="2" width="12" customWidth="1"/>
    <col min="3" max="14" width="11.85546875" customWidth="1"/>
    <col min="15" max="15" width="8.85546875" style="13"/>
    <col min="17" max="17" width="11.7109375" customWidth="1"/>
  </cols>
  <sheetData>
    <row r="1" spans="1:20 16382:16382" ht="51" customHeight="1"/>
    <row r="2" spans="1:20 16382:16382" ht="15.75">
      <c r="A2" s="338"/>
      <c r="B2" s="338"/>
      <c r="C2" s="338"/>
      <c r="D2" s="338"/>
      <c r="E2" s="338"/>
      <c r="F2" s="338"/>
      <c r="G2" s="338"/>
      <c r="T2" s="186"/>
    </row>
    <row r="3" spans="1:20 16382:16382" ht="15.75">
      <c r="A3" s="338"/>
      <c r="B3" s="338"/>
      <c r="C3" s="338"/>
      <c r="D3" s="338"/>
      <c r="E3" s="338"/>
      <c r="F3" s="338"/>
      <c r="G3" s="338"/>
    </row>
    <row r="4" spans="1:20 16382:16382" ht="21" customHeight="1"/>
    <row r="5" spans="1:20 16382:16382" s="11" customFormat="1" ht="18.75" customHeight="1">
      <c r="A5" s="339" t="s">
        <v>0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</row>
    <row r="6" spans="1:20 16382:16382" s="11" customFormat="1" ht="20.25" customHeight="1">
      <c r="A6" s="339" t="s">
        <v>49</v>
      </c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</row>
    <row r="7" spans="1:20 16382:16382" s="24" customFormat="1" ht="22.5" customHeight="1">
      <c r="A7" s="411" t="s">
        <v>2</v>
      </c>
      <c r="B7" s="412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42" t="s">
        <v>16</v>
      </c>
      <c r="P7" s="343"/>
      <c r="Q7" s="344"/>
    </row>
    <row r="8" spans="1:20 16382:16382" s="24" customFormat="1" ht="18" customHeight="1">
      <c r="A8" s="340"/>
      <c r="B8" s="341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20 16382:16382" ht="18" customHeight="1">
      <c r="A9" s="259" t="s">
        <v>20</v>
      </c>
      <c r="B9" s="260">
        <v>61</v>
      </c>
      <c r="C9" s="267">
        <v>53</v>
      </c>
      <c r="D9" s="304">
        <v>54</v>
      </c>
      <c r="E9" s="261">
        <v>76</v>
      </c>
      <c r="F9" s="261" t="s">
        <v>46</v>
      </c>
      <c r="G9" s="261">
        <v>113</v>
      </c>
      <c r="H9" s="261">
        <v>36</v>
      </c>
      <c r="I9" s="261"/>
      <c r="J9" s="261"/>
      <c r="K9" s="261"/>
      <c r="L9" s="261"/>
      <c r="M9" s="261"/>
      <c r="N9" s="261"/>
      <c r="O9" s="47">
        <f t="shared" ref="O9:O24" si="0">B9*(IF(C9="",0,1)+IF(D9="",0,1)+IF(E9="",0,1)+IF(F9="",0,1)+IF(G9="",0,1)+IF(H9="",0,1)+IF(I9="",0,1)+IF(J9="",0,1)+IF(K9="",0,1)+IF(L9="",0,1)+IF(M9="",0,1)+IF(N9="",0,1))</f>
        <v>366</v>
      </c>
      <c r="P9" s="47">
        <f t="shared" ref="P9:P24" si="1">SUM(C9:N9)</f>
        <v>332</v>
      </c>
      <c r="Q9" s="54">
        <f t="shared" ref="Q9:Q22" si="2">IF(O9=0,"-",P9/O9)</f>
        <v>0.90710382513661203</v>
      </c>
    </row>
    <row r="10" spans="1:20 16382:16382" ht="18" customHeight="1">
      <c r="A10" s="259" t="s">
        <v>21</v>
      </c>
      <c r="B10" s="260">
        <v>96</v>
      </c>
      <c r="C10" s="267">
        <v>136</v>
      </c>
      <c r="D10" s="304">
        <v>87</v>
      </c>
      <c r="E10" s="261">
        <v>102</v>
      </c>
      <c r="F10" s="261" t="s">
        <v>46</v>
      </c>
      <c r="G10" s="261">
        <v>108</v>
      </c>
      <c r="H10" s="261">
        <v>130</v>
      </c>
      <c r="I10" s="261"/>
      <c r="J10" s="261"/>
      <c r="K10" s="261"/>
      <c r="L10" s="261"/>
      <c r="M10" s="261"/>
      <c r="N10" s="261"/>
      <c r="O10" s="47">
        <f t="shared" si="0"/>
        <v>576</v>
      </c>
      <c r="P10" s="47">
        <f t="shared" si="1"/>
        <v>563</v>
      </c>
      <c r="Q10" s="54">
        <f t="shared" si="2"/>
        <v>0.97743055555555558</v>
      </c>
      <c r="XFB10" s="32"/>
    </row>
    <row r="11" spans="1:20 16382:16382" ht="18" customHeight="1">
      <c r="A11" s="259" t="s">
        <v>23</v>
      </c>
      <c r="B11" s="260">
        <v>46</v>
      </c>
      <c r="C11" s="267">
        <v>16</v>
      </c>
      <c r="D11" s="304">
        <v>43</v>
      </c>
      <c r="E11" s="261">
        <v>68</v>
      </c>
      <c r="F11" s="261" t="s">
        <v>46</v>
      </c>
      <c r="G11" s="261">
        <v>45</v>
      </c>
      <c r="H11" s="261">
        <v>45</v>
      </c>
      <c r="I11" s="261"/>
      <c r="J11" s="261"/>
      <c r="K11" s="261"/>
      <c r="L11" s="261"/>
      <c r="M11" s="261"/>
      <c r="N11" s="261"/>
      <c r="O11" s="47">
        <f t="shared" si="0"/>
        <v>276</v>
      </c>
      <c r="P11" s="47">
        <f t="shared" si="1"/>
        <v>217</v>
      </c>
      <c r="Q11" s="54">
        <f t="shared" si="2"/>
        <v>0.78623188405797106</v>
      </c>
      <c r="XFB11" s="32"/>
    </row>
    <row r="12" spans="1:20 16382:16382" ht="18" customHeight="1">
      <c r="A12" s="259" t="s">
        <v>24</v>
      </c>
      <c r="B12" s="260">
        <v>32</v>
      </c>
      <c r="C12" s="267">
        <v>37</v>
      </c>
      <c r="D12" s="304">
        <v>22</v>
      </c>
      <c r="E12" s="261">
        <v>34</v>
      </c>
      <c r="F12" s="261" t="s">
        <v>46</v>
      </c>
      <c r="G12" s="261">
        <v>25</v>
      </c>
      <c r="H12" s="261">
        <v>27</v>
      </c>
      <c r="I12" s="261"/>
      <c r="J12" s="261"/>
      <c r="K12" s="261"/>
      <c r="L12" s="261"/>
      <c r="M12" s="261"/>
      <c r="N12" s="261"/>
      <c r="O12" s="47">
        <f t="shared" si="0"/>
        <v>192</v>
      </c>
      <c r="P12" s="47">
        <f t="shared" si="1"/>
        <v>145</v>
      </c>
      <c r="Q12" s="54">
        <f t="shared" si="2"/>
        <v>0.75520833333333337</v>
      </c>
      <c r="XFB12" s="32"/>
    </row>
    <row r="13" spans="1:20 16382:16382" ht="18" customHeight="1">
      <c r="A13" s="259" t="s">
        <v>26</v>
      </c>
      <c r="B13" s="260">
        <v>432</v>
      </c>
      <c r="C13" s="268">
        <v>434</v>
      </c>
      <c r="D13" s="305">
        <v>421</v>
      </c>
      <c r="E13" s="265">
        <v>565</v>
      </c>
      <c r="F13" s="265">
        <v>411</v>
      </c>
      <c r="G13" s="265">
        <v>492</v>
      </c>
      <c r="H13" s="265">
        <v>396</v>
      </c>
      <c r="I13" s="265"/>
      <c r="J13" s="265"/>
      <c r="K13" s="265"/>
      <c r="L13" s="265"/>
      <c r="M13" s="265"/>
      <c r="N13" s="265"/>
      <c r="O13" s="47">
        <f t="shared" si="0"/>
        <v>2592</v>
      </c>
      <c r="P13" s="47">
        <f t="shared" si="1"/>
        <v>2719</v>
      </c>
      <c r="Q13" s="54">
        <f t="shared" si="2"/>
        <v>1.0489969135802468</v>
      </c>
      <c r="XFB13" s="32"/>
    </row>
    <row r="14" spans="1:20 16382:16382" ht="18" customHeight="1">
      <c r="A14" s="259" t="s">
        <v>28</v>
      </c>
      <c r="B14" s="260">
        <v>264</v>
      </c>
      <c r="C14" s="268">
        <v>180</v>
      </c>
      <c r="D14" s="305">
        <v>145</v>
      </c>
      <c r="E14" s="265">
        <v>180</v>
      </c>
      <c r="F14" s="265">
        <v>152</v>
      </c>
      <c r="G14" s="265">
        <v>144</v>
      </c>
      <c r="H14" s="265">
        <v>122</v>
      </c>
      <c r="I14" s="265"/>
      <c r="J14" s="265"/>
      <c r="K14" s="265"/>
      <c r="L14" s="265"/>
      <c r="M14" s="265"/>
      <c r="N14" s="265"/>
      <c r="O14" s="47">
        <f t="shared" si="0"/>
        <v>1584</v>
      </c>
      <c r="P14" s="47">
        <f t="shared" si="1"/>
        <v>923</v>
      </c>
      <c r="Q14" s="54">
        <f t="shared" si="2"/>
        <v>0.58270202020202022</v>
      </c>
      <c r="XFB14" s="32"/>
    </row>
    <row r="15" spans="1:20 16382:16382" ht="18" customHeight="1">
      <c r="A15" s="259" t="s">
        <v>29</v>
      </c>
      <c r="B15" s="260">
        <v>792</v>
      </c>
      <c r="C15" s="268">
        <v>687</v>
      </c>
      <c r="D15" s="305">
        <v>663</v>
      </c>
      <c r="E15" s="265">
        <v>828</v>
      </c>
      <c r="F15" s="265">
        <v>766</v>
      </c>
      <c r="G15" s="265">
        <v>728</v>
      </c>
      <c r="H15" s="265">
        <v>579</v>
      </c>
      <c r="I15" s="265"/>
      <c r="J15" s="265"/>
      <c r="K15" s="265"/>
      <c r="L15" s="265"/>
      <c r="M15" s="265"/>
      <c r="N15" s="265"/>
      <c r="O15" s="47">
        <f t="shared" si="0"/>
        <v>4752</v>
      </c>
      <c r="P15" s="47">
        <f t="shared" si="1"/>
        <v>4251</v>
      </c>
      <c r="Q15" s="54">
        <f t="shared" si="2"/>
        <v>0.89457070707070707</v>
      </c>
      <c r="XFB15" s="32"/>
    </row>
    <row r="16" spans="1:20 16382:16382" ht="18" customHeight="1">
      <c r="A16" s="259" t="s">
        <v>31</v>
      </c>
      <c r="B16" s="260">
        <v>132</v>
      </c>
      <c r="C16" s="268">
        <v>91</v>
      </c>
      <c r="D16" s="305">
        <v>39</v>
      </c>
      <c r="E16" s="265">
        <v>95</v>
      </c>
      <c r="F16" s="265">
        <v>67</v>
      </c>
      <c r="G16" s="265">
        <v>190</v>
      </c>
      <c r="H16" s="265">
        <v>92</v>
      </c>
      <c r="I16" s="265"/>
      <c r="J16" s="265"/>
      <c r="K16" s="265"/>
      <c r="L16" s="265"/>
      <c r="M16" s="265"/>
      <c r="N16" s="265"/>
      <c r="O16" s="47">
        <f t="shared" si="0"/>
        <v>792</v>
      </c>
      <c r="P16" s="47">
        <f t="shared" si="1"/>
        <v>574</v>
      </c>
      <c r="Q16" s="54">
        <f t="shared" si="2"/>
        <v>0.7247474747474747</v>
      </c>
      <c r="XFB16" s="32"/>
    </row>
    <row r="17" spans="1:17 16382:16382" ht="18" customHeight="1">
      <c r="A17" s="259" t="s">
        <v>32</v>
      </c>
      <c r="B17" s="260">
        <v>24</v>
      </c>
      <c r="C17" s="268">
        <v>12</v>
      </c>
      <c r="D17" s="305">
        <v>31</v>
      </c>
      <c r="E17" s="265">
        <v>25</v>
      </c>
      <c r="F17" s="265">
        <v>69</v>
      </c>
      <c r="G17" s="265">
        <v>40</v>
      </c>
      <c r="H17" s="265">
        <v>27</v>
      </c>
      <c r="I17" s="265"/>
      <c r="J17" s="265"/>
      <c r="K17" s="265"/>
      <c r="L17" s="265"/>
      <c r="M17" s="265"/>
      <c r="N17" s="265"/>
      <c r="O17" s="47">
        <f t="shared" si="0"/>
        <v>144</v>
      </c>
      <c r="P17" s="47">
        <f t="shared" si="1"/>
        <v>204</v>
      </c>
      <c r="Q17" s="54">
        <f t="shared" si="2"/>
        <v>1.4166666666666667</v>
      </c>
      <c r="XFB17" s="32"/>
    </row>
    <row r="18" spans="1:17 16382:16382" ht="18" customHeight="1">
      <c r="A18" s="259" t="s">
        <v>36</v>
      </c>
      <c r="B18" s="260">
        <v>15</v>
      </c>
      <c r="C18" s="269">
        <v>0</v>
      </c>
      <c r="D18" s="306">
        <v>0</v>
      </c>
      <c r="E18" s="292">
        <v>0</v>
      </c>
      <c r="F18" s="265">
        <v>0</v>
      </c>
      <c r="G18" s="265"/>
      <c r="H18" s="265">
        <v>11</v>
      </c>
      <c r="I18" s="265"/>
      <c r="J18" s="265"/>
      <c r="K18" s="265"/>
      <c r="L18" s="265"/>
      <c r="M18" s="265"/>
      <c r="N18" s="265"/>
      <c r="O18" s="47">
        <f t="shared" si="0"/>
        <v>75</v>
      </c>
      <c r="P18" s="47">
        <f t="shared" si="1"/>
        <v>11</v>
      </c>
      <c r="Q18" s="54">
        <f t="shared" si="2"/>
        <v>0.14666666666666667</v>
      </c>
      <c r="XFB18" s="32"/>
    </row>
    <row r="19" spans="1:17 16382:16382" ht="18" customHeight="1">
      <c r="A19" s="259" t="s">
        <v>37</v>
      </c>
      <c r="B19" s="260">
        <v>16</v>
      </c>
      <c r="C19" s="269">
        <v>0</v>
      </c>
      <c r="D19" s="306">
        <v>0</v>
      </c>
      <c r="E19" s="292">
        <v>0</v>
      </c>
      <c r="F19" s="265">
        <v>4</v>
      </c>
      <c r="G19" s="265"/>
      <c r="H19" s="265">
        <v>17</v>
      </c>
      <c r="I19" s="265"/>
      <c r="J19" s="265"/>
      <c r="K19" s="265"/>
      <c r="L19" s="265"/>
      <c r="M19" s="265"/>
      <c r="N19" s="265"/>
      <c r="O19" s="47">
        <f t="shared" si="0"/>
        <v>80</v>
      </c>
      <c r="P19" s="47">
        <f t="shared" si="1"/>
        <v>21</v>
      </c>
      <c r="Q19" s="54">
        <f t="shared" si="2"/>
        <v>0.26250000000000001</v>
      </c>
      <c r="XFB19" s="32"/>
    </row>
    <row r="20" spans="1:17 16382:16382" ht="18" customHeight="1">
      <c r="A20" s="259" t="s">
        <v>40</v>
      </c>
      <c r="B20" s="260">
        <v>30</v>
      </c>
      <c r="C20" s="269">
        <v>0</v>
      </c>
      <c r="D20" s="306">
        <v>2</v>
      </c>
      <c r="E20" s="292">
        <v>3</v>
      </c>
      <c r="F20" s="265">
        <v>10</v>
      </c>
      <c r="G20" s="265">
        <v>2</v>
      </c>
      <c r="H20" s="265">
        <v>17</v>
      </c>
      <c r="I20" s="265"/>
      <c r="J20" s="265"/>
      <c r="K20" s="265"/>
      <c r="L20" s="265"/>
      <c r="M20" s="265"/>
      <c r="N20" s="265"/>
      <c r="O20" s="47">
        <f t="shared" si="0"/>
        <v>180</v>
      </c>
      <c r="P20" s="47">
        <f t="shared" si="1"/>
        <v>34</v>
      </c>
      <c r="Q20" s="54">
        <f t="shared" si="2"/>
        <v>0.18888888888888888</v>
      </c>
      <c r="XFB20" s="32"/>
    </row>
    <row r="21" spans="1:17 16382:16382" ht="18" customHeight="1">
      <c r="A21" s="259" t="s">
        <v>41</v>
      </c>
      <c r="B21" s="260">
        <v>20</v>
      </c>
      <c r="C21" s="269">
        <v>0</v>
      </c>
      <c r="D21" s="306">
        <v>0</v>
      </c>
      <c r="E21" s="292">
        <v>0</v>
      </c>
      <c r="F21" s="265">
        <v>0</v>
      </c>
      <c r="G21" s="265"/>
      <c r="H21" s="265">
        <v>10</v>
      </c>
      <c r="I21" s="265"/>
      <c r="J21" s="265"/>
      <c r="K21" s="265"/>
      <c r="L21" s="265"/>
      <c r="M21" s="265"/>
      <c r="N21" s="265"/>
      <c r="O21" s="47">
        <f t="shared" si="0"/>
        <v>100</v>
      </c>
      <c r="P21" s="47">
        <f t="shared" si="1"/>
        <v>10</v>
      </c>
      <c r="Q21" s="54">
        <f t="shared" si="2"/>
        <v>0.1</v>
      </c>
      <c r="XFB21" s="32"/>
    </row>
    <row r="22" spans="1:17 16382:16382" ht="18" customHeight="1">
      <c r="A22" s="259" t="s">
        <v>43</v>
      </c>
      <c r="B22" s="260">
        <v>7</v>
      </c>
      <c r="C22" s="268">
        <v>7</v>
      </c>
      <c r="D22" s="305">
        <v>10</v>
      </c>
      <c r="E22" s="265">
        <v>14</v>
      </c>
      <c r="F22" s="265">
        <v>8</v>
      </c>
      <c r="G22" s="265">
        <v>6</v>
      </c>
      <c r="H22" s="265">
        <v>11</v>
      </c>
      <c r="I22" s="265"/>
      <c r="J22" s="265"/>
      <c r="K22" s="265"/>
      <c r="L22" s="265"/>
      <c r="M22" s="265"/>
      <c r="N22" s="265"/>
      <c r="O22" s="47">
        <f t="shared" si="0"/>
        <v>42</v>
      </c>
      <c r="P22" s="47">
        <f t="shared" si="1"/>
        <v>56</v>
      </c>
      <c r="Q22" s="54">
        <f t="shared" si="2"/>
        <v>1.3333333333333333</v>
      </c>
      <c r="XFB22" s="32"/>
    </row>
    <row r="23" spans="1:17 16382:16382" ht="18" customHeight="1">
      <c r="A23" s="259" t="s">
        <v>44</v>
      </c>
      <c r="B23" s="260">
        <v>10</v>
      </c>
      <c r="C23" s="268">
        <v>66</v>
      </c>
      <c r="D23" s="305">
        <v>60</v>
      </c>
      <c r="E23" s="265">
        <v>80</v>
      </c>
      <c r="F23" s="265">
        <v>39</v>
      </c>
      <c r="G23" s="265">
        <v>38</v>
      </c>
      <c r="H23" s="265">
        <v>61</v>
      </c>
      <c r="I23" s="265"/>
      <c r="J23" s="265"/>
      <c r="K23" s="265"/>
      <c r="L23" s="265"/>
      <c r="M23" s="265"/>
      <c r="N23" s="265"/>
      <c r="O23" s="47">
        <f t="shared" si="0"/>
        <v>60</v>
      </c>
      <c r="P23" s="47">
        <f t="shared" si="1"/>
        <v>344</v>
      </c>
      <c r="Q23" s="54">
        <f t="shared" ref="Q23:Q24" si="3">IF(O23=0,"-",P23/O23)</f>
        <v>5.7333333333333334</v>
      </c>
      <c r="XFB23" s="32"/>
    </row>
    <row r="24" spans="1:17 16382:16382" ht="18" customHeight="1">
      <c r="A24" s="259" t="s">
        <v>45</v>
      </c>
      <c r="B24" s="260">
        <v>110</v>
      </c>
      <c r="C24" s="268">
        <v>30</v>
      </c>
      <c r="D24" s="305">
        <v>32</v>
      </c>
      <c r="E24" s="265">
        <v>4</v>
      </c>
      <c r="F24" s="265">
        <v>50</v>
      </c>
      <c r="G24" s="265"/>
      <c r="H24" s="265">
        <v>45</v>
      </c>
      <c r="I24" s="265"/>
      <c r="J24" s="265"/>
      <c r="K24" s="265"/>
      <c r="L24" s="265"/>
      <c r="M24" s="265"/>
      <c r="N24" s="265"/>
      <c r="O24" s="47">
        <f t="shared" si="0"/>
        <v>550</v>
      </c>
      <c r="P24" s="47">
        <f t="shared" si="1"/>
        <v>161</v>
      </c>
      <c r="Q24" s="54">
        <f t="shared" si="3"/>
        <v>0.29272727272727272</v>
      </c>
      <c r="XFB24" s="32"/>
    </row>
    <row r="25" spans="1:17 16382:16382" s="1" customFormat="1" ht="21.75" customHeight="1">
      <c r="A25" s="55" t="s">
        <v>47</v>
      </c>
      <c r="B25" s="56">
        <f t="shared" ref="B25:P25" si="4">SUM(B9:B24)</f>
        <v>2087</v>
      </c>
      <c r="C25" s="56">
        <f t="shared" si="4"/>
        <v>1749</v>
      </c>
      <c r="D25" s="56">
        <f t="shared" si="4"/>
        <v>1609</v>
      </c>
      <c r="E25" s="56">
        <f t="shared" si="4"/>
        <v>2074</v>
      </c>
      <c r="F25" s="56">
        <f t="shared" si="4"/>
        <v>1576</v>
      </c>
      <c r="G25" s="56">
        <f t="shared" si="4"/>
        <v>1931</v>
      </c>
      <c r="H25" s="56">
        <f t="shared" si="4"/>
        <v>1626</v>
      </c>
      <c r="I25" s="56">
        <f t="shared" si="4"/>
        <v>0</v>
      </c>
      <c r="J25" s="56">
        <f t="shared" si="4"/>
        <v>0</v>
      </c>
      <c r="K25" s="56">
        <f t="shared" si="4"/>
        <v>0</v>
      </c>
      <c r="L25" s="56">
        <f t="shared" si="4"/>
        <v>0</v>
      </c>
      <c r="M25" s="56">
        <f t="shared" si="4"/>
        <v>0</v>
      </c>
      <c r="N25" s="56">
        <f t="shared" si="4"/>
        <v>0</v>
      </c>
      <c r="O25" s="56">
        <f t="shared" si="4"/>
        <v>12361</v>
      </c>
      <c r="P25" s="56">
        <f t="shared" si="4"/>
        <v>10565</v>
      </c>
      <c r="Q25" s="57">
        <f t="shared" ref="Q25" si="5">IF(O25=0,"-",P25/O25)</f>
        <v>0.85470431194887142</v>
      </c>
    </row>
    <row r="26" spans="1:17 16382:16382" ht="15.75">
      <c r="O26" s="33"/>
      <c r="P26" s="23"/>
      <c r="Q26" s="23"/>
    </row>
    <row r="27" spans="1:17 16382:16382" ht="15.75">
      <c r="A27" s="29" t="s">
        <v>48</v>
      </c>
      <c r="O27" s="33"/>
      <c r="P27" s="23"/>
      <c r="Q27" s="23"/>
    </row>
    <row r="28" spans="1:17 16382:16382" ht="15.75">
      <c r="O28" s="33"/>
      <c r="P28" s="23"/>
      <c r="Q28" s="23"/>
    </row>
    <row r="29" spans="1:17 16382:16382" ht="15.75">
      <c r="O29" s="33"/>
      <c r="P29" s="23"/>
      <c r="Q29" s="23"/>
    </row>
    <row r="30" spans="1:17 16382:16382" ht="15.75">
      <c r="O30" s="33"/>
      <c r="P30" s="23"/>
      <c r="Q30" s="23"/>
    </row>
    <row r="31" spans="1:17 16382:16382" ht="15.75">
      <c r="O31" s="33"/>
      <c r="P31" s="23"/>
      <c r="Q31" s="23"/>
    </row>
    <row r="32" spans="1:17 16382:16382" ht="15.75">
      <c r="O32" s="33"/>
      <c r="P32" s="23"/>
      <c r="Q32" s="23"/>
    </row>
    <row r="33" spans="15:17" ht="15.75">
      <c r="O33" s="33"/>
      <c r="P33" s="23"/>
      <c r="Q33" s="23"/>
    </row>
    <row r="34" spans="15:17" ht="15.75">
      <c r="O34" s="33"/>
      <c r="P34" s="23"/>
      <c r="Q34" s="23"/>
    </row>
    <row r="35" spans="15:17" ht="15.75">
      <c r="O35" s="33"/>
      <c r="P35" s="23"/>
      <c r="Q35" s="23"/>
    </row>
    <row r="36" spans="15:17" ht="15.75">
      <c r="O36" s="33"/>
      <c r="P36" s="23"/>
      <c r="Q36" s="23"/>
    </row>
    <row r="37" spans="15:17" ht="15.75">
      <c r="O37" s="33"/>
      <c r="P37" s="23"/>
      <c r="Q37" s="23"/>
    </row>
    <row r="38" spans="15:17" ht="15.75">
      <c r="O38" s="33"/>
      <c r="P38" s="23"/>
      <c r="Q38" s="23"/>
    </row>
    <row r="39" spans="15:17" ht="15.75">
      <c r="O39" s="33"/>
      <c r="P39" s="23"/>
      <c r="Q39" s="23"/>
    </row>
    <row r="40" spans="15:17" ht="15.75">
      <c r="O40" s="33"/>
      <c r="P40" s="23"/>
      <c r="Q40" s="23"/>
    </row>
    <row r="41" spans="15:17" ht="15.75">
      <c r="O41" s="33"/>
      <c r="P41" s="23"/>
      <c r="Q41" s="23"/>
    </row>
    <row r="42" spans="15:17" ht="15.75">
      <c r="O42" s="33"/>
      <c r="P42" s="23"/>
      <c r="Q42" s="23"/>
    </row>
  </sheetData>
  <sortState xmlns:xlrd2="http://schemas.microsoft.com/office/spreadsheetml/2017/richdata2" ref="A9:Q22">
    <sortCondition ref="A9:A22"/>
  </sortState>
  <mergeCells count="7">
    <mergeCell ref="O7:Q7"/>
    <mergeCell ref="A5:Q5"/>
    <mergeCell ref="A6:Q6"/>
    <mergeCell ref="A2:G2"/>
    <mergeCell ref="A3:G3"/>
    <mergeCell ref="A7:A8"/>
    <mergeCell ref="B7:B8"/>
  </mergeCells>
  <pageMargins left="0.23622047244094491" right="0.23622047244094491" top="0.35433070866141736" bottom="0.44" header="0.31496062992125984" footer="0.21"/>
  <pageSetup paperSize="9" scale="60" orientation="landscape" r:id="rId1"/>
  <headerFooter>
    <oddFooter>&amp;RPag.  &amp;P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3B754-159C-41F4-9F63-B6D0953CCB5A}">
  <sheetPr>
    <tabColor rgb="FFFF0000"/>
    <pageSetUpPr fitToPage="1"/>
  </sheetPr>
  <dimension ref="A1:Q32"/>
  <sheetViews>
    <sheetView showGridLines="0" zoomScale="85" zoomScaleNormal="85" zoomScaleSheetLayoutView="90" workbookViewId="0">
      <pane xSplit="1" topLeftCell="D1" activePane="topRight" state="frozen"/>
      <selection pane="topRight" activeCell="H13" sqref="H13"/>
      <selection activeCell="F35" sqref="F35"/>
    </sheetView>
  </sheetViews>
  <sheetFormatPr defaultColWidth="8.85546875" defaultRowHeight="15"/>
  <cols>
    <col min="1" max="1" width="44.5703125" style="5" customWidth="1"/>
    <col min="2" max="2" width="12" style="2" customWidth="1"/>
    <col min="3" max="14" width="11.85546875" style="2" customWidth="1"/>
    <col min="15" max="15" width="9" style="12" customWidth="1"/>
    <col min="16" max="16" width="10.140625" style="2" customWidth="1"/>
    <col min="17" max="17" width="9.28515625" style="7" customWidth="1"/>
  </cols>
  <sheetData>
    <row r="1" spans="1:17" ht="51" customHeight="1"/>
    <row r="2" spans="1:17" ht="15.75">
      <c r="A2" s="367"/>
      <c r="B2" s="367"/>
      <c r="C2" s="367"/>
      <c r="D2" s="367"/>
      <c r="E2" s="367"/>
      <c r="F2" s="367"/>
      <c r="G2" s="367"/>
      <c r="H2" s="367"/>
    </row>
    <row r="3" spans="1:17" ht="15.75">
      <c r="A3" s="367"/>
      <c r="B3" s="367"/>
      <c r="C3" s="367"/>
      <c r="D3" s="367"/>
      <c r="E3" s="367"/>
      <c r="F3" s="367"/>
      <c r="G3" s="367"/>
      <c r="H3" s="367"/>
    </row>
    <row r="4" spans="1:17" ht="21" customHeight="1"/>
    <row r="5" spans="1:17" s="11" customFormat="1" ht="18.75" customHeight="1">
      <c r="A5" s="339" t="s">
        <v>0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</row>
    <row r="6" spans="1:17" s="11" customFormat="1" ht="20.25" customHeight="1">
      <c r="A6" s="339" t="s">
        <v>122</v>
      </c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</row>
    <row r="7" spans="1:17" s="6" customFormat="1" ht="22.5" customHeight="1">
      <c r="A7" s="407" t="s">
        <v>2</v>
      </c>
      <c r="B7" s="408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42" t="s">
        <v>16</v>
      </c>
      <c r="P7" s="343"/>
      <c r="Q7" s="344"/>
    </row>
    <row r="8" spans="1:17" s="6" customFormat="1" ht="18" customHeight="1">
      <c r="A8" s="346"/>
      <c r="B8" s="347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21.75" customHeight="1">
      <c r="A9" s="43" t="s">
        <v>115</v>
      </c>
      <c r="B9" s="368">
        <v>120</v>
      </c>
      <c r="C9" s="366">
        <v>114</v>
      </c>
      <c r="D9" s="366">
        <v>105</v>
      </c>
      <c r="E9" s="366">
        <v>120</v>
      </c>
      <c r="F9" s="366">
        <v>116</v>
      </c>
      <c r="G9" s="366">
        <v>94</v>
      </c>
      <c r="H9" s="366">
        <v>59</v>
      </c>
      <c r="I9" s="366"/>
      <c r="J9" s="366"/>
      <c r="K9" s="366"/>
      <c r="L9" s="366"/>
      <c r="M9" s="366"/>
      <c r="N9" s="366"/>
      <c r="O9" s="369">
        <f>B9*(IF(C9="",0,1)+IF(D9="",0,1)+IF(E9="",0,1)+IF(F9="",0,1)+IF(G9="",0,1)+IF(H9="",0,1)+IF(I9="",0,1)+IF(J9="",0,1)+IF(K9="",0,1)+IF(L9="",0,1)+IF(M9="",0,1)+IF(N9="",0,1))</f>
        <v>720</v>
      </c>
      <c r="P9" s="369">
        <f>SUM(C9:N9)</f>
        <v>608</v>
      </c>
      <c r="Q9" s="370">
        <f>IF(O9=0,"-",P9/O9)</f>
        <v>0.84444444444444444</v>
      </c>
    </row>
    <row r="10" spans="1:17" ht="21.75" customHeight="1">
      <c r="A10" s="43" t="s">
        <v>116</v>
      </c>
      <c r="B10" s="368"/>
      <c r="C10" s="366"/>
      <c r="D10" s="366"/>
      <c r="E10" s="366"/>
      <c r="F10" s="366"/>
      <c r="G10" s="366"/>
      <c r="H10" s="366"/>
      <c r="I10" s="366"/>
      <c r="J10" s="366"/>
      <c r="K10" s="366"/>
      <c r="L10" s="366"/>
      <c r="M10" s="366"/>
      <c r="N10" s="366"/>
      <c r="O10" s="369"/>
      <c r="P10" s="369"/>
      <c r="Q10" s="370"/>
    </row>
    <row r="11" spans="1:17" ht="21.75" customHeight="1">
      <c r="A11" s="43" t="s">
        <v>117</v>
      </c>
      <c r="B11" s="368"/>
      <c r="C11" s="366"/>
      <c r="D11" s="366"/>
      <c r="E11" s="366"/>
      <c r="F11" s="366"/>
      <c r="G11" s="366"/>
      <c r="H11" s="366"/>
      <c r="I11" s="366"/>
      <c r="J11" s="366"/>
      <c r="K11" s="366"/>
      <c r="L11" s="366"/>
      <c r="M11" s="366"/>
      <c r="N11" s="366"/>
      <c r="O11" s="369"/>
      <c r="P11" s="369"/>
      <c r="Q11" s="370"/>
    </row>
    <row r="12" spans="1:17" ht="21.75" customHeight="1">
      <c r="A12" s="43" t="s">
        <v>118</v>
      </c>
      <c r="B12" s="368"/>
      <c r="C12" s="366"/>
      <c r="D12" s="366"/>
      <c r="E12" s="366"/>
      <c r="F12" s="366"/>
      <c r="G12" s="366"/>
      <c r="H12" s="366"/>
      <c r="I12" s="366"/>
      <c r="J12" s="366"/>
      <c r="K12" s="366"/>
      <c r="L12" s="366"/>
      <c r="M12" s="366"/>
      <c r="N12" s="366"/>
      <c r="O12" s="369"/>
      <c r="P12" s="369"/>
      <c r="Q12" s="370"/>
    </row>
    <row r="13" spans="1:17" s="8" customFormat="1" ht="20.25" customHeight="1">
      <c r="A13" s="63" t="s">
        <v>119</v>
      </c>
      <c r="B13" s="44">
        <f>SUM(B9:B12)</f>
        <v>120</v>
      </c>
      <c r="C13" s="44">
        <f>SUM(C9:C12)</f>
        <v>114</v>
      </c>
      <c r="D13" s="44">
        <f t="shared" ref="D13:P13" si="0">SUM(D9:D12)</f>
        <v>105</v>
      </c>
      <c r="E13" s="44">
        <f t="shared" si="0"/>
        <v>120</v>
      </c>
      <c r="F13" s="44">
        <f t="shared" si="0"/>
        <v>116</v>
      </c>
      <c r="G13" s="44">
        <f t="shared" si="0"/>
        <v>94</v>
      </c>
      <c r="H13" s="44">
        <f t="shared" si="0"/>
        <v>59</v>
      </c>
      <c r="I13" s="44">
        <f t="shared" si="0"/>
        <v>0</v>
      </c>
      <c r="J13" s="44">
        <f t="shared" si="0"/>
        <v>0</v>
      </c>
      <c r="K13" s="44">
        <f t="shared" si="0"/>
        <v>0</v>
      </c>
      <c r="L13" s="44">
        <f>SUM(L9:L12)</f>
        <v>0</v>
      </c>
      <c r="M13" s="44">
        <f t="shared" si="0"/>
        <v>0</v>
      </c>
      <c r="N13" s="44">
        <f t="shared" si="0"/>
        <v>0</v>
      </c>
      <c r="O13" s="44">
        <f t="shared" si="0"/>
        <v>720</v>
      </c>
      <c r="P13" s="44">
        <f t="shared" si="0"/>
        <v>608</v>
      </c>
      <c r="Q13" s="53">
        <f>IF(O13=0,"-",P13/O13)</f>
        <v>0.84444444444444444</v>
      </c>
    </row>
    <row r="14" spans="1:17" ht="15.75">
      <c r="O14" s="14"/>
      <c r="P14" s="3"/>
      <c r="Q14" s="4"/>
    </row>
    <row r="15" spans="1:17" ht="15.75">
      <c r="O15" s="14"/>
      <c r="P15" s="3"/>
      <c r="Q15" s="4"/>
    </row>
    <row r="16" spans="1:17" ht="15.75">
      <c r="A16" s="10" t="s">
        <v>48</v>
      </c>
      <c r="O16" s="14"/>
      <c r="P16" s="3"/>
      <c r="Q16" s="4"/>
    </row>
    <row r="17" spans="1:17" ht="15.75">
      <c r="O17" s="14"/>
      <c r="P17" s="3"/>
      <c r="Q17" s="4"/>
    </row>
    <row r="18" spans="1:17" ht="15.75">
      <c r="O18" s="14"/>
      <c r="P18" s="3"/>
      <c r="Q18" s="4"/>
    </row>
    <row r="19" spans="1:17" ht="15.75">
      <c r="O19" s="14"/>
      <c r="P19" s="3"/>
      <c r="Q19" s="4"/>
    </row>
    <row r="20" spans="1:17" ht="15.75">
      <c r="O20" s="14"/>
      <c r="P20" s="3"/>
      <c r="Q20" s="4"/>
    </row>
    <row r="21" spans="1:17" ht="15.75">
      <c r="O21" s="14"/>
      <c r="P21" s="3"/>
      <c r="Q21" s="4"/>
    </row>
    <row r="22" spans="1:17" ht="15.75">
      <c r="O22" s="14"/>
      <c r="P22" s="3"/>
      <c r="Q22" s="4"/>
    </row>
    <row r="23" spans="1:17" ht="15.75">
      <c r="A23" s="2"/>
      <c r="O23" s="14"/>
      <c r="P23" s="3"/>
      <c r="Q23" s="4"/>
    </row>
    <row r="24" spans="1:17" ht="15.75">
      <c r="O24" s="14"/>
      <c r="P24" s="3"/>
      <c r="Q24" s="4"/>
    </row>
    <row r="25" spans="1:17" ht="15.75">
      <c r="O25" s="14"/>
      <c r="P25" s="3"/>
      <c r="Q25" s="4"/>
    </row>
    <row r="26" spans="1:17" ht="15.75">
      <c r="O26" s="14"/>
      <c r="P26" s="3"/>
      <c r="Q26" s="4"/>
    </row>
    <row r="27" spans="1:17" ht="15.75">
      <c r="O27" s="14"/>
      <c r="P27" s="3"/>
      <c r="Q27" s="4"/>
    </row>
    <row r="28" spans="1:17" ht="15.75">
      <c r="O28" s="14"/>
      <c r="P28" s="3"/>
      <c r="Q28" s="4"/>
    </row>
    <row r="29" spans="1:17" ht="15.75">
      <c r="O29" s="14"/>
      <c r="P29" s="3"/>
      <c r="Q29" s="4"/>
    </row>
    <row r="30" spans="1:17" ht="15.75">
      <c r="O30" s="14"/>
      <c r="P30" s="3"/>
      <c r="Q30" s="4"/>
    </row>
    <row r="31" spans="1:17" ht="15.75">
      <c r="O31" s="14"/>
      <c r="P31" s="3"/>
      <c r="Q31" s="4"/>
    </row>
    <row r="32" spans="1:17" ht="15.75">
      <c r="O32" s="14"/>
      <c r="P32" s="3"/>
      <c r="Q32" s="4"/>
    </row>
  </sheetData>
  <mergeCells count="23">
    <mergeCell ref="B9:B12"/>
    <mergeCell ref="A2:H2"/>
    <mergeCell ref="A3:H3"/>
    <mergeCell ref="A5:Q5"/>
    <mergeCell ref="A6:Q6"/>
    <mergeCell ref="A7:A8"/>
    <mergeCell ref="B7:B8"/>
    <mergeCell ref="O7:Q7"/>
    <mergeCell ref="N9:N12"/>
    <mergeCell ref="O9:O12"/>
    <mergeCell ref="P9:P12"/>
    <mergeCell ref="Q9:Q12"/>
    <mergeCell ref="K9:K12"/>
    <mergeCell ref="L9:L12"/>
    <mergeCell ref="M9:M12"/>
    <mergeCell ref="H9:H12"/>
    <mergeCell ref="I9:I12"/>
    <mergeCell ref="J9:J12"/>
    <mergeCell ref="C9:C12"/>
    <mergeCell ref="D9:D12"/>
    <mergeCell ref="F9:F12"/>
    <mergeCell ref="E9:E12"/>
    <mergeCell ref="G9:G12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A3F7B-F52D-4311-9F14-E30986AFB58C}">
  <sheetPr>
    <tabColor rgb="FFFF0000"/>
    <pageSetUpPr fitToPage="1"/>
  </sheetPr>
  <dimension ref="A1:Q32"/>
  <sheetViews>
    <sheetView showGridLines="0" zoomScale="85" zoomScaleNormal="85" zoomScaleSheetLayoutView="90" workbookViewId="0">
      <pane xSplit="1" topLeftCell="B1" activePane="topRight" state="frozen"/>
      <selection pane="topRight" activeCell="H13" sqref="H13"/>
      <selection activeCell="F35" sqref="F35"/>
    </sheetView>
  </sheetViews>
  <sheetFormatPr defaultColWidth="8.85546875" defaultRowHeight="15"/>
  <cols>
    <col min="1" max="1" width="44.5703125" style="5" customWidth="1"/>
    <col min="2" max="2" width="12" style="2" customWidth="1"/>
    <col min="3" max="14" width="11.85546875" style="2" customWidth="1"/>
    <col min="15" max="15" width="9" style="12" customWidth="1"/>
    <col min="16" max="16" width="10.140625" style="2" customWidth="1"/>
    <col min="17" max="17" width="9.28515625" style="7" customWidth="1"/>
  </cols>
  <sheetData>
    <row r="1" spans="1:17" ht="51" customHeight="1"/>
    <row r="2" spans="1:17" ht="15.75">
      <c r="A2" s="367"/>
      <c r="B2" s="367"/>
      <c r="C2" s="367"/>
      <c r="D2" s="367"/>
      <c r="E2" s="367"/>
      <c r="F2" s="367"/>
      <c r="G2" s="367"/>
      <c r="H2" s="367"/>
    </row>
    <row r="3" spans="1:17" ht="15.75">
      <c r="A3" s="367"/>
      <c r="B3" s="367"/>
      <c r="C3" s="367"/>
      <c r="D3" s="367"/>
      <c r="E3" s="367"/>
      <c r="F3" s="367"/>
      <c r="G3" s="367"/>
      <c r="H3" s="367"/>
    </row>
    <row r="4" spans="1:17" ht="21" customHeight="1"/>
    <row r="5" spans="1:17" s="11" customFormat="1" ht="18.75" customHeight="1">
      <c r="A5" s="339" t="s">
        <v>0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</row>
    <row r="6" spans="1:17" s="11" customFormat="1" ht="20.25" customHeight="1">
      <c r="A6" s="339" t="s">
        <v>123</v>
      </c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</row>
    <row r="7" spans="1:17" s="6" customFormat="1" ht="22.5" customHeight="1">
      <c r="A7" s="407" t="s">
        <v>2</v>
      </c>
      <c r="B7" s="408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42" t="s">
        <v>16</v>
      </c>
      <c r="P7" s="343"/>
      <c r="Q7" s="344"/>
    </row>
    <row r="8" spans="1:17" s="6" customFormat="1" ht="18" customHeight="1">
      <c r="A8" s="346"/>
      <c r="B8" s="347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21.75" customHeight="1">
      <c r="A9" s="43" t="s">
        <v>115</v>
      </c>
      <c r="B9" s="368">
        <v>120</v>
      </c>
      <c r="C9" s="419">
        <v>119</v>
      </c>
      <c r="D9" s="419">
        <v>113</v>
      </c>
      <c r="E9" s="419">
        <v>95</v>
      </c>
      <c r="F9" s="419">
        <v>124</v>
      </c>
      <c r="G9" s="419">
        <v>122</v>
      </c>
      <c r="H9" s="419">
        <v>89</v>
      </c>
      <c r="I9" s="419"/>
      <c r="J9" s="419"/>
      <c r="K9" s="366"/>
      <c r="L9" s="366"/>
      <c r="M9" s="366"/>
      <c r="N9" s="366"/>
      <c r="O9" s="369">
        <f>B9*(IF(C9="",0,1)+IF(D9="",0,1)+IF(E9="",0,1)+IF(F9="",0,1)+IF(G9="",0,1)+IF(H9="",0,1)+IF(I9="",0,1)+IF(J9="",0,1)+IF(K9="",0,1)+IF(L9="",0,1)+IF(M9="",0,1)+IF(N9="",0,1))</f>
        <v>720</v>
      </c>
      <c r="P9" s="369">
        <f>SUM(C9:N9)</f>
        <v>662</v>
      </c>
      <c r="Q9" s="370">
        <f>IF(O9=0,"-",P9/O9)</f>
        <v>0.9194444444444444</v>
      </c>
    </row>
    <row r="10" spans="1:17" ht="21.75" customHeight="1">
      <c r="A10" s="43" t="s">
        <v>116</v>
      </c>
      <c r="B10" s="368"/>
      <c r="C10" s="372"/>
      <c r="D10" s="372"/>
      <c r="E10" s="372"/>
      <c r="F10" s="372"/>
      <c r="G10" s="372"/>
      <c r="H10" s="372"/>
      <c r="I10" s="372"/>
      <c r="J10" s="372"/>
      <c r="K10" s="366"/>
      <c r="L10" s="366"/>
      <c r="M10" s="366"/>
      <c r="N10" s="366"/>
      <c r="O10" s="369"/>
      <c r="P10" s="369"/>
      <c r="Q10" s="370"/>
    </row>
    <row r="11" spans="1:17" ht="21.75" customHeight="1">
      <c r="A11" s="43" t="s">
        <v>117</v>
      </c>
      <c r="B11" s="368"/>
      <c r="C11" s="372"/>
      <c r="D11" s="372"/>
      <c r="E11" s="372"/>
      <c r="F11" s="372"/>
      <c r="G11" s="372"/>
      <c r="H11" s="372"/>
      <c r="I11" s="372"/>
      <c r="J11" s="372"/>
      <c r="K11" s="366"/>
      <c r="L11" s="366"/>
      <c r="M11" s="366"/>
      <c r="N11" s="366"/>
      <c r="O11" s="369"/>
      <c r="P11" s="369"/>
      <c r="Q11" s="370"/>
    </row>
    <row r="12" spans="1:17" ht="21.75" customHeight="1">
      <c r="A12" s="43" t="s">
        <v>118</v>
      </c>
      <c r="B12" s="368"/>
      <c r="C12" s="373"/>
      <c r="D12" s="373"/>
      <c r="E12" s="373"/>
      <c r="F12" s="373"/>
      <c r="G12" s="373"/>
      <c r="H12" s="373"/>
      <c r="I12" s="373"/>
      <c r="J12" s="373"/>
      <c r="K12" s="366"/>
      <c r="L12" s="366"/>
      <c r="M12" s="366"/>
      <c r="N12" s="366"/>
      <c r="O12" s="369"/>
      <c r="P12" s="369"/>
      <c r="Q12" s="370"/>
    </row>
    <row r="13" spans="1:17" s="8" customFormat="1" ht="20.25" customHeight="1">
      <c r="A13" s="63" t="s">
        <v>119</v>
      </c>
      <c r="B13" s="44">
        <f>SUM(B9:B12)</f>
        <v>120</v>
      </c>
      <c r="C13" s="44">
        <f>SUM(C9:C12)</f>
        <v>119</v>
      </c>
      <c r="D13" s="44">
        <f t="shared" ref="D13:P13" si="0">SUM(D9:D12)</f>
        <v>113</v>
      </c>
      <c r="E13" s="44">
        <f t="shared" si="0"/>
        <v>95</v>
      </c>
      <c r="F13" s="44">
        <f t="shared" si="0"/>
        <v>124</v>
      </c>
      <c r="G13" s="44">
        <f t="shared" si="0"/>
        <v>122</v>
      </c>
      <c r="H13" s="44">
        <f t="shared" si="0"/>
        <v>89</v>
      </c>
      <c r="I13" s="44">
        <f t="shared" si="0"/>
        <v>0</v>
      </c>
      <c r="J13" s="44">
        <f t="shared" si="0"/>
        <v>0</v>
      </c>
      <c r="K13" s="44">
        <f t="shared" si="0"/>
        <v>0</v>
      </c>
      <c r="L13" s="44">
        <f>SUM(L9:L12)</f>
        <v>0</v>
      </c>
      <c r="M13" s="44">
        <f t="shared" si="0"/>
        <v>0</v>
      </c>
      <c r="N13" s="44">
        <f t="shared" si="0"/>
        <v>0</v>
      </c>
      <c r="O13" s="44">
        <f t="shared" si="0"/>
        <v>720</v>
      </c>
      <c r="P13" s="44">
        <f t="shared" si="0"/>
        <v>662</v>
      </c>
      <c r="Q13" s="53">
        <f>IF(O13=0,"-",P13/O13)</f>
        <v>0.9194444444444444</v>
      </c>
    </row>
    <row r="14" spans="1:17" ht="15.75">
      <c r="O14" s="14"/>
      <c r="P14" s="3"/>
      <c r="Q14" s="4"/>
    </row>
    <row r="15" spans="1:17" ht="15.75">
      <c r="O15" s="14"/>
      <c r="P15" s="3"/>
      <c r="Q15" s="4"/>
    </row>
    <row r="16" spans="1:17" ht="15.75">
      <c r="A16" s="10" t="s">
        <v>48</v>
      </c>
      <c r="O16" s="14"/>
      <c r="P16" s="3"/>
      <c r="Q16" s="4"/>
    </row>
    <row r="17" spans="1:17" ht="15.75">
      <c r="O17" s="14"/>
      <c r="P17" s="3"/>
      <c r="Q17" s="4"/>
    </row>
    <row r="18" spans="1:17" ht="15.75">
      <c r="O18" s="14"/>
      <c r="P18" s="3"/>
      <c r="Q18" s="4"/>
    </row>
    <row r="19" spans="1:17" ht="15.75">
      <c r="O19" s="14"/>
      <c r="P19" s="3"/>
      <c r="Q19" s="4"/>
    </row>
    <row r="20" spans="1:17" ht="15.75">
      <c r="O20" s="14"/>
      <c r="P20" s="3"/>
      <c r="Q20" s="4"/>
    </row>
    <row r="21" spans="1:17" ht="15.75">
      <c r="O21" s="14"/>
      <c r="P21" s="3"/>
      <c r="Q21" s="4"/>
    </row>
    <row r="22" spans="1:17" ht="15.75">
      <c r="O22" s="14"/>
      <c r="P22" s="3"/>
      <c r="Q22" s="4"/>
    </row>
    <row r="23" spans="1:17" ht="15.75">
      <c r="A23" s="2"/>
      <c r="O23" s="14"/>
      <c r="P23" s="3"/>
      <c r="Q23" s="4"/>
    </row>
    <row r="24" spans="1:17" ht="15.75">
      <c r="O24" s="14"/>
      <c r="P24" s="3"/>
      <c r="Q24" s="4"/>
    </row>
    <row r="25" spans="1:17" ht="15.75">
      <c r="O25" s="14"/>
      <c r="P25" s="3"/>
      <c r="Q25" s="4"/>
    </row>
    <row r="26" spans="1:17" ht="15.75">
      <c r="O26" s="14"/>
      <c r="P26" s="3"/>
      <c r="Q26" s="4"/>
    </row>
    <row r="27" spans="1:17" ht="15.75">
      <c r="O27" s="14"/>
      <c r="P27" s="3"/>
      <c r="Q27" s="4"/>
    </row>
    <row r="28" spans="1:17" ht="15.75">
      <c r="O28" s="14"/>
      <c r="P28" s="3"/>
      <c r="Q28" s="4"/>
    </row>
    <row r="29" spans="1:17" ht="15.75">
      <c r="O29" s="14"/>
      <c r="P29" s="3"/>
      <c r="Q29" s="4"/>
    </row>
    <row r="30" spans="1:17" ht="15.75">
      <c r="O30" s="14"/>
      <c r="P30" s="3"/>
      <c r="Q30" s="4"/>
    </row>
    <row r="31" spans="1:17" ht="15.75">
      <c r="O31" s="14"/>
      <c r="P31" s="3"/>
      <c r="Q31" s="4"/>
    </row>
    <row r="32" spans="1:17" ht="15.75">
      <c r="O32" s="14"/>
      <c r="P32" s="3"/>
      <c r="Q32" s="4"/>
    </row>
  </sheetData>
  <mergeCells count="23">
    <mergeCell ref="B9:B12"/>
    <mergeCell ref="A2:H2"/>
    <mergeCell ref="A3:H3"/>
    <mergeCell ref="A5:Q5"/>
    <mergeCell ref="A6:Q6"/>
    <mergeCell ref="A7:A8"/>
    <mergeCell ref="B7:B8"/>
    <mergeCell ref="O7:Q7"/>
    <mergeCell ref="N9:N12"/>
    <mergeCell ref="O9:O12"/>
    <mergeCell ref="P9:P12"/>
    <mergeCell ref="Q9:Q12"/>
    <mergeCell ref="K9:K12"/>
    <mergeCell ref="L9:L12"/>
    <mergeCell ref="M9:M12"/>
    <mergeCell ref="H9:H12"/>
    <mergeCell ref="I9:I12"/>
    <mergeCell ref="J9:J12"/>
    <mergeCell ref="C9:C12"/>
    <mergeCell ref="D9:D12"/>
    <mergeCell ref="E9:E12"/>
    <mergeCell ref="F9:F12"/>
    <mergeCell ref="G9:G12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C8FE2-F537-4D6A-B1F7-ED62CFDDA7D5}">
  <sheetPr>
    <tabColor rgb="FFFF0000"/>
    <pageSetUpPr fitToPage="1"/>
  </sheetPr>
  <dimension ref="A1:Q244"/>
  <sheetViews>
    <sheetView showGridLines="0" zoomScale="80" zoomScaleNormal="80" zoomScaleSheetLayoutView="90" workbookViewId="0">
      <pane xSplit="1" topLeftCell="B1" activePane="topRight" state="frozen"/>
      <selection pane="topRight" activeCell="C18" sqref="C18"/>
      <selection activeCell="J38" activeCellId="1" sqref="V14 J38"/>
    </sheetView>
  </sheetViews>
  <sheetFormatPr defaultColWidth="8.85546875" defaultRowHeight="15"/>
  <cols>
    <col min="1" max="1" width="42.85546875" style="18" customWidth="1"/>
    <col min="2" max="2" width="12" customWidth="1"/>
    <col min="3" max="14" width="11.85546875" customWidth="1"/>
    <col min="15" max="15" width="8.85546875" style="13"/>
    <col min="17" max="17" width="9.28515625" customWidth="1"/>
  </cols>
  <sheetData>
    <row r="1" spans="1:17" ht="51" customHeight="1"/>
    <row r="2" spans="1:17" ht="15.75">
      <c r="A2" s="338"/>
      <c r="B2" s="338"/>
      <c r="C2" s="338"/>
      <c r="D2" s="338"/>
      <c r="E2" s="338"/>
      <c r="F2" s="338"/>
      <c r="G2" s="338"/>
    </row>
    <row r="3" spans="1:17" ht="15.75">
      <c r="A3" s="338"/>
      <c r="B3" s="338"/>
      <c r="C3" s="338"/>
      <c r="D3" s="338"/>
      <c r="E3" s="338"/>
      <c r="F3" s="338"/>
      <c r="G3" s="338"/>
    </row>
    <row r="4" spans="1:17" ht="21" customHeight="1"/>
    <row r="5" spans="1:17" s="11" customFormat="1" ht="18.75" customHeight="1">
      <c r="A5" s="339" t="s">
        <v>0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</row>
    <row r="6" spans="1:17" s="11" customFormat="1" ht="20.25" customHeight="1">
      <c r="A6" s="339" t="s">
        <v>124</v>
      </c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</row>
    <row r="7" spans="1:17" s="24" customFormat="1" ht="22.5" customHeight="1">
      <c r="A7" s="407" t="s">
        <v>2</v>
      </c>
      <c r="B7" s="408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42" t="s">
        <v>16</v>
      </c>
      <c r="P7" s="343"/>
      <c r="Q7" s="344"/>
    </row>
    <row r="8" spans="1:17" s="24" customFormat="1" ht="18" customHeight="1">
      <c r="A8" s="346"/>
      <c r="B8" s="347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29.25" customHeight="1">
      <c r="A9" s="43" t="s">
        <v>125</v>
      </c>
      <c r="B9" s="44">
        <v>250</v>
      </c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50">
        <f>B9*(IF(C9="",0,1)+IF(D9="",0,1)+IF(E9="",0,1)+IF(F9="",0,1)+IF(G9="",0,1)+IF(H9="",0,1)+IF(I9="",0,1)+IF(J9="",0,1)+IF(K9="",0,1)+IF(L9="",0,1)+IF(M9="",0,1)+IF(N9="",0,1))</f>
        <v>0</v>
      </c>
      <c r="P9" s="50">
        <f>SUM(C9:N9)</f>
        <v>0</v>
      </c>
      <c r="Q9" s="51" t="str">
        <f t="shared" ref="Q9:Q13" si="0">IF(O9=0,"-",P9/O9)</f>
        <v>-</v>
      </c>
    </row>
    <row r="10" spans="1:17" ht="29.25" customHeight="1">
      <c r="A10" s="43" t="s">
        <v>126</v>
      </c>
      <c r="B10" s="44">
        <v>240</v>
      </c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50">
        <f t="shared" ref="O10:O12" si="1">B10*(IF(C10="",0,1)+IF(D10="",0,1)+IF(E10="",0,1)+IF(F10="",0,1)+IF(G10="",0,1)+IF(H10="",0,1)+IF(I10="",0,1)+IF(J10="",0,1)+IF(K10="",0,1)+IF(L10="",0,1)+IF(M10="",0,1)+IF(N10="",0,1))</f>
        <v>0</v>
      </c>
      <c r="P10" s="50">
        <f t="shared" ref="P10:P12" si="2">SUM(C10:N10)</f>
        <v>0</v>
      </c>
      <c r="Q10" s="51" t="str">
        <f t="shared" si="0"/>
        <v>-</v>
      </c>
    </row>
    <row r="11" spans="1:17" ht="29.25" customHeight="1">
      <c r="A11" s="43" t="s">
        <v>127</v>
      </c>
      <c r="B11" s="44">
        <v>400</v>
      </c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50">
        <f t="shared" si="1"/>
        <v>0</v>
      </c>
      <c r="P11" s="50">
        <f t="shared" si="2"/>
        <v>0</v>
      </c>
      <c r="Q11" s="51" t="str">
        <f t="shared" si="0"/>
        <v>-</v>
      </c>
    </row>
    <row r="12" spans="1:17" ht="29.25" customHeight="1">
      <c r="A12" s="43" t="s">
        <v>128</v>
      </c>
      <c r="B12" s="44">
        <v>400</v>
      </c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50">
        <f t="shared" si="1"/>
        <v>0</v>
      </c>
      <c r="P12" s="50">
        <f t="shared" si="2"/>
        <v>0</v>
      </c>
      <c r="Q12" s="51" t="str">
        <f t="shared" si="0"/>
        <v>-</v>
      </c>
    </row>
    <row r="13" spans="1:17" s="1" customFormat="1" ht="21.75" customHeight="1">
      <c r="A13" s="37" t="s">
        <v>47</v>
      </c>
      <c r="B13" s="25">
        <f t="shared" ref="B13:P13" si="3">SUM(B9:B12)</f>
        <v>1290</v>
      </c>
      <c r="C13" s="25">
        <f t="shared" si="3"/>
        <v>0</v>
      </c>
      <c r="D13" s="25">
        <f t="shared" si="3"/>
        <v>0</v>
      </c>
      <c r="E13" s="25">
        <f t="shared" si="3"/>
        <v>0</v>
      </c>
      <c r="F13" s="25">
        <f t="shared" si="3"/>
        <v>0</v>
      </c>
      <c r="G13" s="25">
        <f t="shared" si="3"/>
        <v>0</v>
      </c>
      <c r="H13" s="25">
        <f t="shared" si="3"/>
        <v>0</v>
      </c>
      <c r="I13" s="25">
        <f t="shared" si="3"/>
        <v>0</v>
      </c>
      <c r="J13" s="25">
        <f t="shared" si="3"/>
        <v>0</v>
      </c>
      <c r="K13" s="25">
        <f t="shared" si="3"/>
        <v>0</v>
      </c>
      <c r="L13" s="25">
        <f t="shared" si="3"/>
        <v>0</v>
      </c>
      <c r="M13" s="25">
        <f t="shared" si="3"/>
        <v>0</v>
      </c>
      <c r="N13" s="25">
        <f t="shared" si="3"/>
        <v>0</v>
      </c>
      <c r="O13" s="25">
        <f t="shared" si="3"/>
        <v>0</v>
      </c>
      <c r="P13" s="25">
        <f t="shared" si="3"/>
        <v>0</v>
      </c>
      <c r="Q13" s="64" t="str">
        <f t="shared" si="0"/>
        <v>-</v>
      </c>
    </row>
    <row r="14" spans="1:17">
      <c r="A14" s="41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42"/>
      <c r="P14" s="16"/>
      <c r="Q14" s="16"/>
    </row>
    <row r="15" spans="1:17">
      <c r="A15" s="41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42"/>
      <c r="P15" s="16"/>
      <c r="Q15" s="16"/>
    </row>
    <row r="16" spans="1:17">
      <c r="A16" s="34" t="s">
        <v>48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42"/>
      <c r="P16" s="16"/>
      <c r="Q16" s="16"/>
    </row>
    <row r="17" spans="1:17" ht="15.75">
      <c r="O17" s="33"/>
      <c r="P17" s="23"/>
      <c r="Q17" s="23"/>
    </row>
    <row r="18" spans="1:17" ht="15.75">
      <c r="O18" s="33"/>
      <c r="P18" s="23"/>
      <c r="Q18" s="23"/>
    </row>
    <row r="19" spans="1:17" ht="15.75">
      <c r="O19" s="33"/>
      <c r="P19" s="23"/>
      <c r="Q19" s="23"/>
    </row>
    <row r="20" spans="1:17" ht="15.75">
      <c r="O20" s="33"/>
      <c r="P20" s="23"/>
      <c r="Q20" s="23"/>
    </row>
    <row r="21" spans="1:17" ht="15.75">
      <c r="O21" s="33"/>
      <c r="P21" s="23"/>
      <c r="Q21" s="23"/>
    </row>
    <row r="22" spans="1:17" ht="15.75">
      <c r="O22" s="33"/>
      <c r="P22" s="23"/>
      <c r="Q22" s="23"/>
    </row>
    <row r="23" spans="1:17" ht="15.75">
      <c r="O23" s="33"/>
      <c r="P23" s="23"/>
      <c r="Q23" s="23"/>
    </row>
    <row r="24" spans="1:17" ht="15.75">
      <c r="O24" s="33"/>
      <c r="P24" s="23"/>
      <c r="Q24" s="23"/>
    </row>
    <row r="25" spans="1:17" ht="15.75">
      <c r="O25" s="33"/>
      <c r="P25" s="23"/>
      <c r="Q25" s="23"/>
    </row>
    <row r="26" spans="1:17" ht="15.75">
      <c r="O26" s="33"/>
      <c r="P26" s="23"/>
      <c r="Q26" s="23"/>
    </row>
    <row r="27" spans="1:17" ht="15.75">
      <c r="O27" s="33"/>
      <c r="P27" s="23"/>
      <c r="Q27" s="23"/>
    </row>
    <row r="28" spans="1:17" ht="15.75">
      <c r="O28" s="33"/>
      <c r="P28" s="23"/>
      <c r="Q28" s="23"/>
    </row>
    <row r="29" spans="1:17" ht="15.75">
      <c r="O29" s="33"/>
      <c r="P29" s="23"/>
      <c r="Q29" s="23"/>
    </row>
    <row r="30" spans="1:17" ht="15.75">
      <c r="O30" s="33"/>
      <c r="P30" s="23"/>
      <c r="Q30" s="23"/>
    </row>
    <row r="31" spans="1:17" ht="15.75">
      <c r="O31" s="33"/>
      <c r="P31" s="23"/>
      <c r="Q31" s="23"/>
    </row>
    <row r="32" spans="1:17" s="13" customFormat="1">
      <c r="A32" s="18"/>
      <c r="B32"/>
      <c r="C32"/>
      <c r="D32"/>
      <c r="E32"/>
      <c r="F32"/>
      <c r="G32"/>
      <c r="H32"/>
      <c r="I32"/>
      <c r="J32"/>
      <c r="K32"/>
      <c r="L32"/>
      <c r="M32"/>
      <c r="N32"/>
      <c r="P32"/>
      <c r="Q32"/>
    </row>
    <row r="33" spans="1:17" s="13" customFormat="1">
      <c r="A33" s="18"/>
      <c r="B33"/>
      <c r="C33"/>
      <c r="D33"/>
      <c r="E33"/>
      <c r="F33"/>
      <c r="G33"/>
      <c r="H33"/>
      <c r="I33"/>
      <c r="J33"/>
      <c r="K33"/>
      <c r="L33"/>
      <c r="M33"/>
      <c r="N33"/>
      <c r="P33"/>
      <c r="Q33"/>
    </row>
    <row r="34" spans="1:17" s="13" customFormat="1">
      <c r="A34" s="18"/>
      <c r="B34"/>
      <c r="C34"/>
      <c r="D34"/>
      <c r="E34"/>
      <c r="F34"/>
      <c r="G34"/>
      <c r="H34"/>
      <c r="I34"/>
      <c r="J34"/>
      <c r="K34"/>
      <c r="L34"/>
      <c r="M34"/>
      <c r="N34"/>
      <c r="P34"/>
      <c r="Q34"/>
    </row>
    <row r="35" spans="1:17" s="13" customFormat="1">
      <c r="A35" s="18"/>
      <c r="B35"/>
      <c r="C35"/>
      <c r="D35"/>
      <c r="E35"/>
      <c r="F35"/>
      <c r="G35"/>
      <c r="H35"/>
      <c r="I35"/>
      <c r="J35"/>
      <c r="K35"/>
      <c r="L35"/>
      <c r="M35"/>
      <c r="N35"/>
      <c r="P35"/>
      <c r="Q35"/>
    </row>
    <row r="36" spans="1:17" s="13" customFormat="1">
      <c r="A36" s="18"/>
      <c r="B36"/>
      <c r="C36"/>
      <c r="D36"/>
      <c r="E36"/>
      <c r="F36"/>
      <c r="G36"/>
      <c r="H36"/>
      <c r="I36"/>
      <c r="J36"/>
      <c r="K36"/>
      <c r="L36"/>
      <c r="M36"/>
      <c r="N36"/>
      <c r="P36"/>
      <c r="Q36"/>
    </row>
    <row r="37" spans="1:17" s="13" customFormat="1">
      <c r="A37" s="18"/>
      <c r="B37"/>
      <c r="C37"/>
      <c r="D37"/>
      <c r="E37"/>
      <c r="F37"/>
      <c r="G37"/>
      <c r="H37"/>
      <c r="I37"/>
      <c r="J37"/>
      <c r="K37"/>
      <c r="L37"/>
      <c r="M37"/>
      <c r="N37"/>
      <c r="P37"/>
      <c r="Q37"/>
    </row>
    <row r="38" spans="1:17" s="13" customFormat="1">
      <c r="A38" s="18"/>
      <c r="B38"/>
      <c r="C38"/>
      <c r="D38"/>
      <c r="E38"/>
      <c r="F38"/>
      <c r="G38"/>
      <c r="H38"/>
      <c r="I38"/>
      <c r="J38"/>
      <c r="K38"/>
      <c r="L38"/>
      <c r="M38"/>
      <c r="N38"/>
      <c r="P38"/>
      <c r="Q38"/>
    </row>
    <row r="39" spans="1:17" s="13" customFormat="1">
      <c r="A39" s="18"/>
      <c r="B39"/>
      <c r="C39"/>
      <c r="D39"/>
      <c r="E39"/>
      <c r="F39"/>
      <c r="G39"/>
      <c r="H39"/>
      <c r="I39"/>
      <c r="J39"/>
      <c r="K39"/>
      <c r="L39"/>
      <c r="M39"/>
      <c r="N39"/>
      <c r="P39"/>
      <c r="Q39"/>
    </row>
    <row r="40" spans="1:17" s="13" customFormat="1">
      <c r="A40" s="18"/>
      <c r="B40"/>
      <c r="C40"/>
      <c r="D40"/>
      <c r="E40"/>
      <c r="F40"/>
      <c r="G40"/>
      <c r="H40"/>
      <c r="I40"/>
      <c r="J40"/>
      <c r="K40"/>
      <c r="L40"/>
      <c r="M40"/>
      <c r="N40"/>
      <c r="P40"/>
      <c r="Q40"/>
    </row>
    <row r="41" spans="1:17" s="13" customFormat="1">
      <c r="A41" s="18"/>
      <c r="B41"/>
      <c r="C41"/>
      <c r="D41"/>
      <c r="E41"/>
      <c r="F41"/>
      <c r="G41"/>
      <c r="H41"/>
      <c r="I41"/>
      <c r="J41"/>
      <c r="K41"/>
      <c r="L41"/>
      <c r="M41"/>
      <c r="N41"/>
      <c r="P41"/>
      <c r="Q41"/>
    </row>
    <row r="42" spans="1:17" s="13" customFormat="1">
      <c r="A42" s="18"/>
      <c r="B42"/>
      <c r="C42"/>
      <c r="D42"/>
      <c r="E42"/>
      <c r="F42"/>
      <c r="G42"/>
      <c r="H42"/>
      <c r="I42"/>
      <c r="J42"/>
      <c r="K42"/>
      <c r="L42"/>
      <c r="M42"/>
      <c r="N42"/>
      <c r="P42"/>
      <c r="Q42"/>
    </row>
    <row r="43" spans="1:17" s="13" customFormat="1">
      <c r="A43" s="18"/>
      <c r="B43"/>
      <c r="C43"/>
      <c r="D43"/>
      <c r="E43"/>
      <c r="F43"/>
      <c r="G43"/>
      <c r="H43"/>
      <c r="I43"/>
      <c r="J43"/>
      <c r="K43"/>
      <c r="L43"/>
      <c r="M43"/>
      <c r="N43"/>
      <c r="P43"/>
      <c r="Q43"/>
    </row>
    <row r="44" spans="1:17" s="13" customFormat="1">
      <c r="A44" s="18"/>
      <c r="B44"/>
      <c r="C44"/>
      <c r="D44"/>
      <c r="E44"/>
      <c r="F44"/>
      <c r="G44"/>
      <c r="H44"/>
      <c r="I44"/>
      <c r="J44"/>
      <c r="K44"/>
      <c r="L44"/>
      <c r="M44"/>
      <c r="N44"/>
      <c r="P44"/>
      <c r="Q44"/>
    </row>
    <row r="45" spans="1:17" s="13" customFormat="1">
      <c r="A45" s="18"/>
      <c r="B45"/>
      <c r="C45"/>
      <c r="D45"/>
      <c r="E45"/>
      <c r="F45"/>
      <c r="G45"/>
      <c r="H45"/>
      <c r="I45"/>
      <c r="J45"/>
      <c r="K45"/>
      <c r="L45"/>
      <c r="M45"/>
      <c r="N45"/>
      <c r="P45"/>
      <c r="Q45"/>
    </row>
    <row r="46" spans="1:17" s="13" customFormat="1">
      <c r="A46" s="18"/>
      <c r="B46"/>
      <c r="C46"/>
      <c r="D46"/>
      <c r="E46"/>
      <c r="F46"/>
      <c r="G46"/>
      <c r="H46"/>
      <c r="I46"/>
      <c r="J46"/>
      <c r="K46"/>
      <c r="L46"/>
      <c r="M46"/>
      <c r="N46"/>
      <c r="P46"/>
      <c r="Q46"/>
    </row>
    <row r="47" spans="1:17" s="13" customFormat="1">
      <c r="A47" s="18"/>
      <c r="B47"/>
      <c r="C47"/>
      <c r="D47"/>
      <c r="E47"/>
      <c r="F47"/>
      <c r="G47"/>
      <c r="H47"/>
      <c r="I47"/>
      <c r="J47"/>
      <c r="K47"/>
      <c r="L47"/>
      <c r="M47"/>
      <c r="N47"/>
      <c r="P47"/>
      <c r="Q47"/>
    </row>
    <row r="48" spans="1:17" s="13" customFormat="1">
      <c r="A48" s="18"/>
      <c r="B48"/>
      <c r="C48"/>
      <c r="D48"/>
      <c r="E48"/>
      <c r="F48"/>
      <c r="G48"/>
      <c r="H48"/>
      <c r="I48"/>
      <c r="J48"/>
      <c r="K48"/>
      <c r="L48"/>
      <c r="M48"/>
      <c r="N48"/>
      <c r="P48"/>
      <c r="Q48"/>
    </row>
    <row r="49" spans="1:17" s="13" customFormat="1">
      <c r="A49" s="18"/>
      <c r="B49"/>
      <c r="C49"/>
      <c r="D49"/>
      <c r="E49"/>
      <c r="F49"/>
      <c r="G49"/>
      <c r="H49"/>
      <c r="I49"/>
      <c r="J49"/>
      <c r="K49"/>
      <c r="L49"/>
      <c r="M49"/>
      <c r="N49"/>
      <c r="P49"/>
      <c r="Q49"/>
    </row>
    <row r="50" spans="1:17" s="13" customFormat="1">
      <c r="A50" s="18"/>
      <c r="B50"/>
      <c r="C50"/>
      <c r="D50"/>
      <c r="E50"/>
      <c r="F50"/>
      <c r="G50"/>
      <c r="H50"/>
      <c r="I50"/>
      <c r="J50"/>
      <c r="K50"/>
      <c r="L50"/>
      <c r="M50"/>
      <c r="N50"/>
      <c r="P50"/>
      <c r="Q50"/>
    </row>
    <row r="51" spans="1:17" s="13" customFormat="1">
      <c r="A51" s="18"/>
      <c r="B51"/>
      <c r="C51"/>
      <c r="D51"/>
      <c r="E51"/>
      <c r="F51"/>
      <c r="G51"/>
      <c r="H51"/>
      <c r="I51"/>
      <c r="J51"/>
      <c r="K51"/>
      <c r="L51"/>
      <c r="M51"/>
      <c r="N51"/>
      <c r="P51"/>
      <c r="Q51"/>
    </row>
    <row r="52" spans="1:17" s="13" customFormat="1">
      <c r="A52" s="18"/>
      <c r="B52"/>
      <c r="C52"/>
      <c r="D52"/>
      <c r="E52"/>
      <c r="F52"/>
      <c r="G52"/>
      <c r="H52"/>
      <c r="I52"/>
      <c r="J52"/>
      <c r="K52"/>
      <c r="L52"/>
      <c r="M52"/>
      <c r="N52"/>
      <c r="P52"/>
      <c r="Q52"/>
    </row>
    <row r="53" spans="1:17" s="13" customFormat="1">
      <c r="A53" s="18"/>
      <c r="B53"/>
      <c r="C53"/>
      <c r="D53"/>
      <c r="E53"/>
      <c r="F53"/>
      <c r="G53"/>
      <c r="H53"/>
      <c r="I53"/>
      <c r="J53"/>
      <c r="K53"/>
      <c r="L53"/>
      <c r="M53"/>
      <c r="N53"/>
      <c r="P53"/>
      <c r="Q53"/>
    </row>
    <row r="54" spans="1:17" s="13" customFormat="1">
      <c r="A54" s="18"/>
      <c r="B54"/>
      <c r="C54"/>
      <c r="D54"/>
      <c r="E54"/>
      <c r="F54"/>
      <c r="G54"/>
      <c r="H54"/>
      <c r="I54"/>
      <c r="J54"/>
      <c r="K54"/>
      <c r="L54"/>
      <c r="M54"/>
      <c r="N54"/>
      <c r="P54"/>
      <c r="Q54"/>
    </row>
    <row r="55" spans="1:17" s="13" customFormat="1">
      <c r="A55" s="18"/>
      <c r="B55"/>
      <c r="C55"/>
      <c r="D55"/>
      <c r="E55"/>
      <c r="F55"/>
      <c r="G55"/>
      <c r="H55"/>
      <c r="I55"/>
      <c r="J55"/>
      <c r="K55"/>
      <c r="L55"/>
      <c r="M55"/>
      <c r="N55"/>
      <c r="P55"/>
      <c r="Q55"/>
    </row>
    <row r="56" spans="1:17" s="13" customFormat="1">
      <c r="A56" s="18"/>
      <c r="B56"/>
      <c r="C56"/>
      <c r="D56"/>
      <c r="E56"/>
      <c r="F56"/>
      <c r="G56"/>
      <c r="H56"/>
      <c r="I56"/>
      <c r="J56"/>
      <c r="K56"/>
      <c r="L56"/>
      <c r="M56"/>
      <c r="N56"/>
      <c r="P56"/>
      <c r="Q56"/>
    </row>
    <row r="57" spans="1:17" s="13" customFormat="1">
      <c r="A57" s="18"/>
      <c r="B57"/>
      <c r="C57"/>
      <c r="D57"/>
      <c r="E57"/>
      <c r="F57"/>
      <c r="G57"/>
      <c r="H57"/>
      <c r="I57"/>
      <c r="J57"/>
      <c r="K57"/>
      <c r="L57"/>
      <c r="M57"/>
      <c r="N57"/>
      <c r="P57"/>
      <c r="Q57"/>
    </row>
    <row r="58" spans="1:17" s="13" customFormat="1">
      <c r="A58" s="18"/>
      <c r="B58"/>
      <c r="C58"/>
      <c r="D58"/>
      <c r="E58"/>
      <c r="F58"/>
      <c r="G58"/>
      <c r="H58"/>
      <c r="I58"/>
      <c r="J58"/>
      <c r="K58"/>
      <c r="L58"/>
      <c r="M58"/>
      <c r="N58"/>
      <c r="P58"/>
      <c r="Q58"/>
    </row>
    <row r="59" spans="1:17" s="13" customFormat="1">
      <c r="A59" s="18"/>
      <c r="B59"/>
      <c r="C59"/>
      <c r="D59"/>
      <c r="E59"/>
      <c r="F59"/>
      <c r="G59"/>
      <c r="H59"/>
      <c r="I59"/>
      <c r="J59"/>
      <c r="K59"/>
      <c r="L59"/>
      <c r="M59"/>
      <c r="N59"/>
      <c r="P59"/>
      <c r="Q59"/>
    </row>
    <row r="60" spans="1:17" s="13" customFormat="1">
      <c r="A60" s="18"/>
      <c r="B60"/>
      <c r="C60"/>
      <c r="D60"/>
      <c r="E60"/>
      <c r="F60"/>
      <c r="G60"/>
      <c r="H60"/>
      <c r="I60"/>
      <c r="J60"/>
      <c r="K60"/>
      <c r="L60"/>
      <c r="M60"/>
      <c r="N60"/>
      <c r="P60"/>
      <c r="Q60"/>
    </row>
    <row r="61" spans="1:17" s="13" customFormat="1">
      <c r="A61" s="18"/>
      <c r="B61"/>
      <c r="C61"/>
      <c r="D61"/>
      <c r="E61"/>
      <c r="F61"/>
      <c r="G61"/>
      <c r="H61"/>
      <c r="I61"/>
      <c r="J61"/>
      <c r="K61"/>
      <c r="L61"/>
      <c r="M61"/>
      <c r="N61"/>
      <c r="P61"/>
      <c r="Q61"/>
    </row>
    <row r="62" spans="1:17" s="13" customFormat="1">
      <c r="A62" s="18"/>
      <c r="B62"/>
      <c r="C62"/>
      <c r="D62"/>
      <c r="E62"/>
      <c r="F62"/>
      <c r="G62"/>
      <c r="H62"/>
      <c r="I62"/>
      <c r="J62"/>
      <c r="K62"/>
      <c r="L62"/>
      <c r="M62"/>
      <c r="N62"/>
      <c r="P62"/>
      <c r="Q62"/>
    </row>
    <row r="63" spans="1:17" s="13" customFormat="1">
      <c r="A63" s="18"/>
      <c r="B63"/>
      <c r="C63"/>
      <c r="D63"/>
      <c r="E63"/>
      <c r="F63"/>
      <c r="G63"/>
      <c r="H63"/>
      <c r="I63"/>
      <c r="J63"/>
      <c r="K63"/>
      <c r="L63"/>
      <c r="M63"/>
      <c r="N63"/>
      <c r="P63"/>
      <c r="Q63"/>
    </row>
    <row r="64" spans="1:17" s="13" customFormat="1">
      <c r="A64" s="18"/>
      <c r="B64"/>
      <c r="C64"/>
      <c r="D64"/>
      <c r="E64"/>
      <c r="F64"/>
      <c r="G64"/>
      <c r="H64"/>
      <c r="I64"/>
      <c r="J64"/>
      <c r="K64"/>
      <c r="L64"/>
      <c r="M64"/>
      <c r="N64"/>
      <c r="P64"/>
      <c r="Q64"/>
    </row>
    <row r="65" spans="1:17" s="13" customFormat="1">
      <c r="A65" s="18"/>
      <c r="B65"/>
      <c r="C65"/>
      <c r="D65"/>
      <c r="E65"/>
      <c r="F65"/>
      <c r="G65"/>
      <c r="H65"/>
      <c r="I65"/>
      <c r="J65"/>
      <c r="K65"/>
      <c r="L65"/>
      <c r="M65"/>
      <c r="N65"/>
      <c r="P65"/>
      <c r="Q65"/>
    </row>
    <row r="66" spans="1:17" s="13" customFormat="1">
      <c r="A66" s="18"/>
      <c r="B66"/>
      <c r="C66"/>
      <c r="D66"/>
      <c r="E66"/>
      <c r="F66"/>
      <c r="G66"/>
      <c r="H66"/>
      <c r="I66"/>
      <c r="J66"/>
      <c r="K66"/>
      <c r="L66"/>
      <c r="M66"/>
      <c r="N66"/>
      <c r="P66"/>
      <c r="Q66"/>
    </row>
    <row r="67" spans="1:17" s="13" customFormat="1">
      <c r="A67" s="18"/>
      <c r="B67"/>
      <c r="C67"/>
      <c r="D67"/>
      <c r="E67"/>
      <c r="F67"/>
      <c r="G67"/>
      <c r="H67"/>
      <c r="I67"/>
      <c r="J67"/>
      <c r="K67"/>
      <c r="L67"/>
      <c r="M67"/>
      <c r="N67"/>
      <c r="P67"/>
      <c r="Q67"/>
    </row>
    <row r="68" spans="1:17" s="13" customFormat="1">
      <c r="A68" s="18"/>
      <c r="B68"/>
      <c r="C68"/>
      <c r="D68"/>
      <c r="E68"/>
      <c r="F68"/>
      <c r="G68"/>
      <c r="H68"/>
      <c r="I68"/>
      <c r="J68"/>
      <c r="K68"/>
      <c r="L68"/>
      <c r="M68"/>
      <c r="N68"/>
      <c r="P68"/>
      <c r="Q68"/>
    </row>
    <row r="69" spans="1:17" s="13" customFormat="1">
      <c r="A69" s="18"/>
      <c r="B69"/>
      <c r="C69"/>
      <c r="D69"/>
      <c r="E69"/>
      <c r="F69"/>
      <c r="G69"/>
      <c r="H69"/>
      <c r="I69"/>
      <c r="J69"/>
      <c r="K69"/>
      <c r="L69"/>
      <c r="M69"/>
      <c r="N69"/>
      <c r="P69"/>
      <c r="Q69"/>
    </row>
    <row r="70" spans="1:17" s="13" customFormat="1">
      <c r="A70" s="18"/>
      <c r="B70"/>
      <c r="C70"/>
      <c r="D70"/>
      <c r="E70"/>
      <c r="F70"/>
      <c r="G70"/>
      <c r="H70"/>
      <c r="I70"/>
      <c r="J70"/>
      <c r="K70"/>
      <c r="L70"/>
      <c r="M70"/>
      <c r="N70"/>
      <c r="P70"/>
      <c r="Q70"/>
    </row>
    <row r="71" spans="1:17" s="13" customFormat="1">
      <c r="A71" s="18"/>
      <c r="B71"/>
      <c r="C71"/>
      <c r="D71"/>
      <c r="E71"/>
      <c r="F71"/>
      <c r="G71"/>
      <c r="H71"/>
      <c r="I71"/>
      <c r="J71"/>
      <c r="K71"/>
      <c r="L71"/>
      <c r="M71"/>
      <c r="N71"/>
      <c r="P71"/>
      <c r="Q71"/>
    </row>
    <row r="72" spans="1:17" s="13" customFormat="1">
      <c r="A72" s="18"/>
      <c r="B72"/>
      <c r="C72"/>
      <c r="D72"/>
      <c r="E72"/>
      <c r="F72"/>
      <c r="G72"/>
      <c r="H72"/>
      <c r="I72"/>
      <c r="J72"/>
      <c r="K72"/>
      <c r="L72"/>
      <c r="M72"/>
      <c r="N72"/>
      <c r="P72"/>
      <c r="Q72"/>
    </row>
    <row r="73" spans="1:17" s="13" customFormat="1">
      <c r="A73" s="18"/>
      <c r="B73"/>
      <c r="C73"/>
      <c r="D73"/>
      <c r="E73"/>
      <c r="F73"/>
      <c r="G73"/>
      <c r="H73"/>
      <c r="I73"/>
      <c r="J73"/>
      <c r="K73"/>
      <c r="L73"/>
      <c r="M73"/>
      <c r="N73"/>
      <c r="P73"/>
      <c r="Q73"/>
    </row>
    <row r="74" spans="1:17" s="13" customFormat="1">
      <c r="A74" s="18"/>
      <c r="B74"/>
      <c r="C74"/>
      <c r="D74"/>
      <c r="E74"/>
      <c r="F74"/>
      <c r="G74"/>
      <c r="H74"/>
      <c r="I74"/>
      <c r="J74"/>
      <c r="K74"/>
      <c r="L74"/>
      <c r="M74"/>
      <c r="N74"/>
      <c r="P74"/>
      <c r="Q74"/>
    </row>
    <row r="75" spans="1:17" s="13" customFormat="1">
      <c r="A75" s="18"/>
      <c r="B75"/>
      <c r="C75"/>
      <c r="D75"/>
      <c r="E75"/>
      <c r="F75"/>
      <c r="G75"/>
      <c r="H75"/>
      <c r="I75"/>
      <c r="J75"/>
      <c r="K75"/>
      <c r="L75"/>
      <c r="M75"/>
      <c r="N75"/>
      <c r="P75"/>
      <c r="Q75"/>
    </row>
    <row r="76" spans="1:17" s="13" customFormat="1">
      <c r="A76" s="18"/>
      <c r="B76"/>
      <c r="C76"/>
      <c r="D76"/>
      <c r="E76"/>
      <c r="F76"/>
      <c r="G76"/>
      <c r="H76"/>
      <c r="I76"/>
      <c r="J76"/>
      <c r="K76"/>
      <c r="L76"/>
      <c r="M76"/>
      <c r="N76"/>
      <c r="P76"/>
      <c r="Q76"/>
    </row>
    <row r="77" spans="1:17" s="13" customFormat="1">
      <c r="A77" s="18"/>
      <c r="B77"/>
      <c r="C77"/>
      <c r="D77"/>
      <c r="E77"/>
      <c r="F77"/>
      <c r="G77"/>
      <c r="H77"/>
      <c r="I77"/>
      <c r="J77"/>
      <c r="K77"/>
      <c r="L77"/>
      <c r="M77"/>
      <c r="N77"/>
      <c r="P77"/>
      <c r="Q77"/>
    </row>
    <row r="78" spans="1:17" s="13" customFormat="1">
      <c r="A78" s="18"/>
      <c r="B78"/>
      <c r="C78"/>
      <c r="D78"/>
      <c r="E78"/>
      <c r="F78"/>
      <c r="G78"/>
      <c r="H78"/>
      <c r="I78"/>
      <c r="J78"/>
      <c r="K78"/>
      <c r="L78"/>
      <c r="M78"/>
      <c r="N78"/>
      <c r="P78"/>
      <c r="Q78"/>
    </row>
    <row r="79" spans="1:17" s="13" customFormat="1">
      <c r="A79" s="18"/>
      <c r="B79"/>
      <c r="C79"/>
      <c r="D79"/>
      <c r="E79"/>
      <c r="F79"/>
      <c r="G79"/>
      <c r="H79"/>
      <c r="I79"/>
      <c r="J79"/>
      <c r="K79"/>
      <c r="L79"/>
      <c r="M79"/>
      <c r="N79"/>
      <c r="P79"/>
      <c r="Q79"/>
    </row>
    <row r="80" spans="1:17" s="13" customFormat="1">
      <c r="A80" s="18"/>
      <c r="B80"/>
      <c r="C80"/>
      <c r="D80"/>
      <c r="E80"/>
      <c r="F80"/>
      <c r="G80"/>
      <c r="H80"/>
      <c r="I80"/>
      <c r="J80"/>
      <c r="K80"/>
      <c r="L80"/>
      <c r="M80"/>
      <c r="N80"/>
      <c r="P80"/>
      <c r="Q80"/>
    </row>
    <row r="81" spans="1:17" s="13" customFormat="1">
      <c r="A81" s="18"/>
      <c r="B81"/>
      <c r="C81"/>
      <c r="D81"/>
      <c r="E81"/>
      <c r="F81"/>
      <c r="G81"/>
      <c r="H81"/>
      <c r="I81"/>
      <c r="J81"/>
      <c r="K81"/>
      <c r="L81"/>
      <c r="M81"/>
      <c r="N81"/>
      <c r="P81"/>
      <c r="Q81"/>
    </row>
    <row r="82" spans="1:17" s="13" customFormat="1">
      <c r="A82" s="18"/>
      <c r="B82"/>
      <c r="C82"/>
      <c r="D82"/>
      <c r="E82"/>
      <c r="F82"/>
      <c r="G82"/>
      <c r="H82"/>
      <c r="I82"/>
      <c r="J82"/>
      <c r="K82"/>
      <c r="L82"/>
      <c r="M82"/>
      <c r="N82"/>
      <c r="P82"/>
      <c r="Q82"/>
    </row>
    <row r="83" spans="1:17" s="13" customFormat="1">
      <c r="A83" s="18"/>
      <c r="B83"/>
      <c r="C83"/>
      <c r="D83"/>
      <c r="E83"/>
      <c r="F83"/>
      <c r="G83"/>
      <c r="H83"/>
      <c r="I83"/>
      <c r="J83"/>
      <c r="K83"/>
      <c r="L83"/>
      <c r="M83"/>
      <c r="N83"/>
      <c r="P83"/>
      <c r="Q83"/>
    </row>
    <row r="84" spans="1:17" s="13" customFormat="1">
      <c r="A84" s="18"/>
      <c r="B84"/>
      <c r="C84"/>
      <c r="D84"/>
      <c r="E84"/>
      <c r="F84"/>
      <c r="G84"/>
      <c r="H84"/>
      <c r="I84"/>
      <c r="J84"/>
      <c r="K84"/>
      <c r="L84"/>
      <c r="M84"/>
      <c r="N84"/>
      <c r="P84"/>
      <c r="Q84"/>
    </row>
    <row r="85" spans="1:17" s="13" customFormat="1">
      <c r="A85" s="18"/>
      <c r="B85"/>
      <c r="C85"/>
      <c r="D85"/>
      <c r="E85"/>
      <c r="F85"/>
      <c r="G85"/>
      <c r="H85"/>
      <c r="I85"/>
      <c r="J85"/>
      <c r="K85"/>
      <c r="L85"/>
      <c r="M85"/>
      <c r="N85"/>
      <c r="P85"/>
      <c r="Q85"/>
    </row>
    <row r="86" spans="1:17" s="13" customFormat="1">
      <c r="A86" s="18"/>
      <c r="B86"/>
      <c r="C86"/>
      <c r="D86"/>
      <c r="E86"/>
      <c r="F86"/>
      <c r="G86"/>
      <c r="H86"/>
      <c r="I86"/>
      <c r="J86"/>
      <c r="K86"/>
      <c r="L86"/>
      <c r="M86"/>
      <c r="N86"/>
      <c r="P86"/>
      <c r="Q86"/>
    </row>
    <row r="87" spans="1:17" s="13" customFormat="1">
      <c r="A87" s="18"/>
      <c r="B87"/>
      <c r="C87"/>
      <c r="D87"/>
      <c r="E87"/>
      <c r="F87"/>
      <c r="G87"/>
      <c r="H87"/>
      <c r="I87"/>
      <c r="J87"/>
      <c r="K87"/>
      <c r="L87"/>
      <c r="M87"/>
      <c r="N87"/>
      <c r="P87"/>
      <c r="Q87"/>
    </row>
    <row r="88" spans="1:17" s="13" customFormat="1">
      <c r="A88" s="18"/>
      <c r="B88"/>
      <c r="C88"/>
      <c r="D88"/>
      <c r="E88"/>
      <c r="F88"/>
      <c r="G88"/>
      <c r="H88"/>
      <c r="I88"/>
      <c r="J88"/>
      <c r="K88"/>
      <c r="L88"/>
      <c r="M88"/>
      <c r="N88"/>
      <c r="P88"/>
      <c r="Q88"/>
    </row>
    <row r="89" spans="1:17" s="13" customFormat="1">
      <c r="A89" s="18"/>
      <c r="B89"/>
      <c r="C89"/>
      <c r="D89"/>
      <c r="E89"/>
      <c r="F89"/>
      <c r="G89"/>
      <c r="H89"/>
      <c r="I89"/>
      <c r="J89"/>
      <c r="K89"/>
      <c r="L89"/>
      <c r="M89"/>
      <c r="N89"/>
      <c r="P89"/>
      <c r="Q89"/>
    </row>
    <row r="90" spans="1:17" s="13" customFormat="1">
      <c r="A90" s="18"/>
      <c r="B90"/>
      <c r="C90"/>
      <c r="D90"/>
      <c r="E90"/>
      <c r="F90"/>
      <c r="G90"/>
      <c r="H90"/>
      <c r="I90"/>
      <c r="J90"/>
      <c r="K90"/>
      <c r="L90"/>
      <c r="M90"/>
      <c r="N90"/>
      <c r="P90"/>
      <c r="Q90"/>
    </row>
    <row r="91" spans="1:17" s="13" customFormat="1">
      <c r="A91" s="18"/>
      <c r="B91"/>
      <c r="C91"/>
      <c r="D91"/>
      <c r="E91"/>
      <c r="F91"/>
      <c r="G91"/>
      <c r="H91"/>
      <c r="I91"/>
      <c r="J91"/>
      <c r="K91"/>
      <c r="L91"/>
      <c r="M91"/>
      <c r="N91"/>
      <c r="P91"/>
      <c r="Q91"/>
    </row>
    <row r="92" spans="1:17" s="13" customFormat="1">
      <c r="A92" s="18"/>
      <c r="B92"/>
      <c r="C92"/>
      <c r="D92"/>
      <c r="E92"/>
      <c r="F92"/>
      <c r="G92"/>
      <c r="H92"/>
      <c r="I92"/>
      <c r="J92"/>
      <c r="K92"/>
      <c r="L92"/>
      <c r="M92"/>
      <c r="N92"/>
      <c r="P92"/>
      <c r="Q92"/>
    </row>
    <row r="93" spans="1:17" s="13" customFormat="1">
      <c r="A93" s="18"/>
      <c r="B93"/>
      <c r="C93"/>
      <c r="D93"/>
      <c r="E93"/>
      <c r="F93"/>
      <c r="G93"/>
      <c r="H93"/>
      <c r="I93"/>
      <c r="J93"/>
      <c r="K93"/>
      <c r="L93"/>
      <c r="M93"/>
      <c r="N93"/>
      <c r="P93"/>
      <c r="Q93"/>
    </row>
    <row r="94" spans="1:17" s="13" customFormat="1">
      <c r="A94" s="18"/>
      <c r="B94"/>
      <c r="C94"/>
      <c r="D94"/>
      <c r="E94"/>
      <c r="F94"/>
      <c r="G94"/>
      <c r="H94"/>
      <c r="I94"/>
      <c r="J94"/>
      <c r="K94"/>
      <c r="L94"/>
      <c r="M94"/>
      <c r="N94"/>
      <c r="P94"/>
      <c r="Q94"/>
    </row>
    <row r="95" spans="1:17" s="13" customFormat="1">
      <c r="A95" s="18"/>
      <c r="B95"/>
      <c r="C95"/>
      <c r="D95"/>
      <c r="E95"/>
      <c r="F95"/>
      <c r="G95"/>
      <c r="H95"/>
      <c r="I95"/>
      <c r="J95"/>
      <c r="K95"/>
      <c r="L95"/>
      <c r="M95"/>
      <c r="N95"/>
      <c r="P95"/>
      <c r="Q95"/>
    </row>
    <row r="96" spans="1:17" s="13" customFormat="1">
      <c r="A96" s="18"/>
      <c r="B96"/>
      <c r="C96"/>
      <c r="D96"/>
      <c r="E96"/>
      <c r="F96"/>
      <c r="G96"/>
      <c r="H96"/>
      <c r="I96"/>
      <c r="J96"/>
      <c r="K96"/>
      <c r="L96"/>
      <c r="M96"/>
      <c r="N96"/>
      <c r="P96"/>
      <c r="Q96"/>
    </row>
    <row r="97" spans="1:17" s="13" customFormat="1">
      <c r="A97" s="18"/>
      <c r="B97"/>
      <c r="C97"/>
      <c r="D97"/>
      <c r="E97"/>
      <c r="F97"/>
      <c r="G97"/>
      <c r="H97"/>
      <c r="I97"/>
      <c r="J97"/>
      <c r="K97"/>
      <c r="L97"/>
      <c r="M97"/>
      <c r="N97"/>
      <c r="P97"/>
      <c r="Q97"/>
    </row>
    <row r="98" spans="1:17" s="13" customFormat="1">
      <c r="A98" s="18"/>
      <c r="B98"/>
      <c r="C98"/>
      <c r="D98"/>
      <c r="E98"/>
      <c r="F98"/>
      <c r="G98"/>
      <c r="H98"/>
      <c r="I98"/>
      <c r="J98"/>
      <c r="K98"/>
      <c r="L98"/>
      <c r="M98"/>
      <c r="N98"/>
      <c r="P98"/>
      <c r="Q98"/>
    </row>
    <row r="99" spans="1:17" s="13" customFormat="1">
      <c r="A99" s="18"/>
      <c r="B99"/>
      <c r="C99"/>
      <c r="D99"/>
      <c r="E99"/>
      <c r="F99"/>
      <c r="G99"/>
      <c r="H99"/>
      <c r="I99"/>
      <c r="J99"/>
      <c r="K99"/>
      <c r="L99"/>
      <c r="M99"/>
      <c r="N99"/>
      <c r="P99"/>
      <c r="Q99"/>
    </row>
    <row r="100" spans="1:17" s="13" customFormat="1">
      <c r="A100" s="18"/>
      <c r="B100"/>
      <c r="C100"/>
      <c r="D100"/>
      <c r="E100"/>
      <c r="F100"/>
      <c r="G100"/>
      <c r="H100"/>
      <c r="I100"/>
      <c r="J100"/>
      <c r="K100"/>
      <c r="L100"/>
      <c r="M100"/>
      <c r="N100"/>
      <c r="P100"/>
      <c r="Q100"/>
    </row>
    <row r="101" spans="1:17" s="13" customFormat="1">
      <c r="A101" s="18"/>
      <c r="B101"/>
      <c r="C101"/>
      <c r="D101"/>
      <c r="E101"/>
      <c r="F101"/>
      <c r="G101"/>
      <c r="H101"/>
      <c r="I101"/>
      <c r="J101"/>
      <c r="K101"/>
      <c r="L101"/>
      <c r="M101"/>
      <c r="N101"/>
      <c r="P101"/>
      <c r="Q101"/>
    </row>
    <row r="102" spans="1:17" s="13" customFormat="1">
      <c r="A102" s="18"/>
      <c r="B102"/>
      <c r="C102"/>
      <c r="D102"/>
      <c r="E102"/>
      <c r="F102"/>
      <c r="G102"/>
      <c r="H102"/>
      <c r="I102"/>
      <c r="J102"/>
      <c r="K102"/>
      <c r="L102"/>
      <c r="M102"/>
      <c r="N102"/>
      <c r="P102"/>
      <c r="Q102"/>
    </row>
    <row r="103" spans="1:17" s="13" customFormat="1">
      <c r="A103" s="18"/>
      <c r="B103"/>
      <c r="C103"/>
      <c r="D103"/>
      <c r="E103"/>
      <c r="F103"/>
      <c r="G103"/>
      <c r="H103"/>
      <c r="I103"/>
      <c r="J103"/>
      <c r="K103"/>
      <c r="L103"/>
      <c r="M103"/>
      <c r="N103"/>
      <c r="P103"/>
      <c r="Q103"/>
    </row>
    <row r="104" spans="1:17" s="13" customFormat="1">
      <c r="A104" s="18"/>
      <c r="B104"/>
      <c r="C104"/>
      <c r="D104"/>
      <c r="E104"/>
      <c r="F104"/>
      <c r="G104"/>
      <c r="H104"/>
      <c r="I104"/>
      <c r="J104"/>
      <c r="K104"/>
      <c r="L104"/>
      <c r="M104"/>
      <c r="N104"/>
      <c r="P104"/>
      <c r="Q104"/>
    </row>
    <row r="105" spans="1:17" s="13" customFormat="1">
      <c r="A105" s="18"/>
      <c r="B105"/>
      <c r="C105"/>
      <c r="D105"/>
      <c r="E105"/>
      <c r="F105"/>
      <c r="G105"/>
      <c r="H105"/>
      <c r="I105"/>
      <c r="J105"/>
      <c r="K105"/>
      <c r="L105"/>
      <c r="M105"/>
      <c r="N105"/>
      <c r="P105"/>
      <c r="Q105"/>
    </row>
    <row r="106" spans="1:17" s="13" customFormat="1">
      <c r="A106" s="18"/>
      <c r="B106"/>
      <c r="C106"/>
      <c r="D106"/>
      <c r="E106"/>
      <c r="F106"/>
      <c r="G106"/>
      <c r="H106"/>
      <c r="I106"/>
      <c r="J106"/>
      <c r="K106"/>
      <c r="L106"/>
      <c r="M106"/>
      <c r="N106"/>
      <c r="P106"/>
      <c r="Q106"/>
    </row>
    <row r="107" spans="1:17" s="13" customFormat="1">
      <c r="A107" s="18"/>
      <c r="B107"/>
      <c r="C107"/>
      <c r="D107"/>
      <c r="E107"/>
      <c r="F107"/>
      <c r="G107"/>
      <c r="H107"/>
      <c r="I107"/>
      <c r="J107"/>
      <c r="K107"/>
      <c r="L107"/>
      <c r="M107"/>
      <c r="N107"/>
      <c r="P107"/>
      <c r="Q107"/>
    </row>
    <row r="108" spans="1:17" s="13" customFormat="1">
      <c r="A108" s="18"/>
      <c r="B108"/>
      <c r="C108"/>
      <c r="D108"/>
      <c r="E108"/>
      <c r="F108"/>
      <c r="G108"/>
      <c r="H108"/>
      <c r="I108"/>
      <c r="J108"/>
      <c r="K108"/>
      <c r="L108"/>
      <c r="M108"/>
      <c r="N108"/>
      <c r="P108"/>
      <c r="Q108"/>
    </row>
    <row r="109" spans="1:17" s="13" customFormat="1">
      <c r="A109" s="18"/>
      <c r="B109"/>
      <c r="C109"/>
      <c r="D109"/>
      <c r="E109"/>
      <c r="F109"/>
      <c r="G109"/>
      <c r="H109"/>
      <c r="I109"/>
      <c r="J109"/>
      <c r="K109"/>
      <c r="L109"/>
      <c r="M109"/>
      <c r="N109"/>
      <c r="P109"/>
      <c r="Q109"/>
    </row>
    <row r="110" spans="1:17" s="13" customFormat="1">
      <c r="A110" s="18"/>
      <c r="B110"/>
      <c r="C110"/>
      <c r="D110"/>
      <c r="E110"/>
      <c r="F110"/>
      <c r="G110"/>
      <c r="H110"/>
      <c r="I110"/>
      <c r="J110"/>
      <c r="K110"/>
      <c r="L110"/>
      <c r="M110"/>
      <c r="N110"/>
      <c r="P110"/>
      <c r="Q110"/>
    </row>
    <row r="111" spans="1:17" s="13" customFormat="1">
      <c r="A111" s="18"/>
      <c r="B111"/>
      <c r="C111"/>
      <c r="D111"/>
      <c r="E111"/>
      <c r="F111"/>
      <c r="G111"/>
      <c r="H111"/>
      <c r="I111"/>
      <c r="J111"/>
      <c r="K111"/>
      <c r="L111"/>
      <c r="M111"/>
      <c r="N111"/>
      <c r="P111"/>
      <c r="Q111"/>
    </row>
    <row r="112" spans="1:17" s="13" customFormat="1">
      <c r="A112" s="18"/>
      <c r="B112"/>
      <c r="C112"/>
      <c r="D112"/>
      <c r="E112"/>
      <c r="F112"/>
      <c r="G112"/>
      <c r="H112"/>
      <c r="I112"/>
      <c r="J112"/>
      <c r="K112"/>
      <c r="L112"/>
      <c r="M112"/>
      <c r="N112"/>
      <c r="P112"/>
      <c r="Q112"/>
    </row>
    <row r="113" spans="1:17" s="13" customFormat="1">
      <c r="A113" s="18"/>
      <c r="B113"/>
      <c r="C113"/>
      <c r="D113"/>
      <c r="E113"/>
      <c r="F113"/>
      <c r="G113"/>
      <c r="H113"/>
      <c r="I113"/>
      <c r="J113"/>
      <c r="K113"/>
      <c r="L113"/>
      <c r="M113"/>
      <c r="N113"/>
      <c r="P113"/>
      <c r="Q113"/>
    </row>
    <row r="114" spans="1:17" s="13" customFormat="1">
      <c r="A114" s="18"/>
      <c r="B114"/>
      <c r="C114"/>
      <c r="D114"/>
      <c r="E114"/>
      <c r="F114"/>
      <c r="G114"/>
      <c r="H114"/>
      <c r="I114"/>
      <c r="J114"/>
      <c r="K114"/>
      <c r="L114"/>
      <c r="M114"/>
      <c r="N114"/>
      <c r="P114"/>
      <c r="Q114"/>
    </row>
    <row r="115" spans="1:17" s="13" customFormat="1">
      <c r="A115" s="18"/>
      <c r="B115"/>
      <c r="C115"/>
      <c r="D115"/>
      <c r="E115"/>
      <c r="F115"/>
      <c r="G115"/>
      <c r="H115"/>
      <c r="I115"/>
      <c r="J115"/>
      <c r="K115"/>
      <c r="L115"/>
      <c r="M115"/>
      <c r="N115"/>
      <c r="P115"/>
      <c r="Q115"/>
    </row>
    <row r="116" spans="1:17" s="13" customFormat="1">
      <c r="A116" s="18"/>
      <c r="B116"/>
      <c r="C116"/>
      <c r="D116"/>
      <c r="E116"/>
      <c r="F116"/>
      <c r="G116"/>
      <c r="H116"/>
      <c r="I116"/>
      <c r="J116"/>
      <c r="K116"/>
      <c r="L116"/>
      <c r="M116"/>
      <c r="N116"/>
      <c r="P116"/>
      <c r="Q116"/>
    </row>
    <row r="117" spans="1:17" s="13" customFormat="1">
      <c r="A117" s="18"/>
      <c r="B117"/>
      <c r="C117"/>
      <c r="D117"/>
      <c r="E117"/>
      <c r="F117"/>
      <c r="G117"/>
      <c r="H117"/>
      <c r="I117"/>
      <c r="J117"/>
      <c r="K117"/>
      <c r="L117"/>
      <c r="M117"/>
      <c r="N117"/>
      <c r="P117"/>
      <c r="Q117"/>
    </row>
    <row r="118" spans="1:17" s="13" customFormat="1">
      <c r="A118" s="18"/>
      <c r="B118"/>
      <c r="C118"/>
      <c r="D118"/>
      <c r="E118"/>
      <c r="F118"/>
      <c r="G118"/>
      <c r="H118"/>
      <c r="I118"/>
      <c r="J118"/>
      <c r="K118"/>
      <c r="L118"/>
      <c r="M118"/>
      <c r="N118"/>
      <c r="P118"/>
      <c r="Q118"/>
    </row>
    <row r="119" spans="1:17" s="13" customFormat="1">
      <c r="A119" s="18"/>
      <c r="B119"/>
      <c r="C119"/>
      <c r="D119"/>
      <c r="E119"/>
      <c r="F119"/>
      <c r="G119"/>
      <c r="H119"/>
      <c r="I119"/>
      <c r="J119"/>
      <c r="K119"/>
      <c r="L119"/>
      <c r="M119"/>
      <c r="N119"/>
      <c r="P119"/>
      <c r="Q119"/>
    </row>
    <row r="120" spans="1:17" s="13" customFormat="1">
      <c r="A120" s="18"/>
      <c r="B120"/>
      <c r="C120"/>
      <c r="D120"/>
      <c r="E120"/>
      <c r="F120"/>
      <c r="G120"/>
      <c r="H120"/>
      <c r="I120"/>
      <c r="J120"/>
      <c r="K120"/>
      <c r="L120"/>
      <c r="M120"/>
      <c r="N120"/>
      <c r="P120"/>
      <c r="Q120"/>
    </row>
    <row r="121" spans="1:17" s="13" customFormat="1">
      <c r="A121" s="18"/>
      <c r="B121"/>
      <c r="C121"/>
      <c r="D121"/>
      <c r="E121"/>
      <c r="F121"/>
      <c r="G121"/>
      <c r="H121"/>
      <c r="I121"/>
      <c r="J121"/>
      <c r="K121"/>
      <c r="L121"/>
      <c r="M121"/>
      <c r="N121"/>
      <c r="P121"/>
      <c r="Q121"/>
    </row>
    <row r="122" spans="1:17" s="13" customFormat="1">
      <c r="A122" s="18"/>
      <c r="B122"/>
      <c r="C122"/>
      <c r="D122"/>
      <c r="E122"/>
      <c r="F122"/>
      <c r="G122"/>
      <c r="H122"/>
      <c r="I122"/>
      <c r="J122"/>
      <c r="K122"/>
      <c r="L122"/>
      <c r="M122"/>
      <c r="N122"/>
      <c r="P122"/>
      <c r="Q122"/>
    </row>
    <row r="123" spans="1:17" s="13" customFormat="1">
      <c r="A123" s="18"/>
      <c r="B123"/>
      <c r="C123"/>
      <c r="D123"/>
      <c r="E123"/>
      <c r="F123"/>
      <c r="G123"/>
      <c r="H123"/>
      <c r="I123"/>
      <c r="J123"/>
      <c r="K123"/>
      <c r="L123"/>
      <c r="M123"/>
      <c r="N123"/>
      <c r="P123"/>
      <c r="Q123"/>
    </row>
    <row r="124" spans="1:17" s="13" customFormat="1">
      <c r="A124" s="18"/>
      <c r="B124"/>
      <c r="C124"/>
      <c r="D124"/>
      <c r="E124"/>
      <c r="F124"/>
      <c r="G124"/>
      <c r="H124"/>
      <c r="I124"/>
      <c r="J124"/>
      <c r="K124"/>
      <c r="L124"/>
      <c r="M124"/>
      <c r="N124"/>
      <c r="P124"/>
      <c r="Q124"/>
    </row>
    <row r="125" spans="1:17" s="13" customFormat="1">
      <c r="A125" s="18"/>
      <c r="B125"/>
      <c r="C125"/>
      <c r="D125"/>
      <c r="E125"/>
      <c r="F125"/>
      <c r="G125"/>
      <c r="H125"/>
      <c r="I125"/>
      <c r="J125"/>
      <c r="K125"/>
      <c r="L125"/>
      <c r="M125"/>
      <c r="N125"/>
      <c r="P125"/>
      <c r="Q125"/>
    </row>
    <row r="126" spans="1:17" s="13" customFormat="1">
      <c r="A126" s="18"/>
      <c r="B126"/>
      <c r="C126"/>
      <c r="D126"/>
      <c r="E126"/>
      <c r="F126"/>
      <c r="G126"/>
      <c r="H126"/>
      <c r="I126"/>
      <c r="J126"/>
      <c r="K126"/>
      <c r="L126"/>
      <c r="M126"/>
      <c r="N126"/>
      <c r="P126"/>
      <c r="Q126"/>
    </row>
    <row r="127" spans="1:17" s="13" customFormat="1">
      <c r="A127" s="18"/>
      <c r="B127"/>
      <c r="C127"/>
      <c r="D127"/>
      <c r="E127"/>
      <c r="F127"/>
      <c r="G127"/>
      <c r="H127"/>
      <c r="I127"/>
      <c r="J127"/>
      <c r="K127"/>
      <c r="L127"/>
      <c r="M127"/>
      <c r="N127"/>
      <c r="P127"/>
      <c r="Q127"/>
    </row>
    <row r="128" spans="1:17" s="13" customFormat="1">
      <c r="A128" s="18"/>
      <c r="B128"/>
      <c r="C128"/>
      <c r="D128"/>
      <c r="E128"/>
      <c r="F128"/>
      <c r="G128"/>
      <c r="H128"/>
      <c r="I128"/>
      <c r="J128"/>
      <c r="K128"/>
      <c r="L128"/>
      <c r="M128"/>
      <c r="N128"/>
      <c r="P128"/>
      <c r="Q128"/>
    </row>
    <row r="129" spans="1:17" s="13" customFormat="1">
      <c r="A129" s="18"/>
      <c r="B129"/>
      <c r="C129"/>
      <c r="D129"/>
      <c r="E129"/>
      <c r="F129"/>
      <c r="G129"/>
      <c r="H129"/>
      <c r="I129"/>
      <c r="J129"/>
      <c r="K129"/>
      <c r="L129"/>
      <c r="M129"/>
      <c r="N129"/>
      <c r="P129"/>
      <c r="Q129"/>
    </row>
    <row r="130" spans="1:17" s="13" customFormat="1">
      <c r="A130" s="18"/>
      <c r="B130"/>
      <c r="C130"/>
      <c r="D130"/>
      <c r="E130"/>
      <c r="F130"/>
      <c r="G130"/>
      <c r="H130"/>
      <c r="I130"/>
      <c r="J130"/>
      <c r="K130"/>
      <c r="L130"/>
      <c r="M130"/>
      <c r="N130"/>
      <c r="P130"/>
      <c r="Q130"/>
    </row>
    <row r="131" spans="1:17" s="13" customFormat="1">
      <c r="A131" s="18"/>
      <c r="B131"/>
      <c r="C131"/>
      <c r="D131"/>
      <c r="E131"/>
      <c r="F131"/>
      <c r="G131"/>
      <c r="H131"/>
      <c r="I131"/>
      <c r="J131"/>
      <c r="K131"/>
      <c r="L131"/>
      <c r="M131"/>
      <c r="N131"/>
      <c r="P131"/>
      <c r="Q131"/>
    </row>
    <row r="132" spans="1:17" s="13" customFormat="1">
      <c r="A132" s="18"/>
      <c r="B132"/>
      <c r="C132"/>
      <c r="D132"/>
      <c r="E132"/>
      <c r="F132"/>
      <c r="G132"/>
      <c r="H132"/>
      <c r="I132"/>
      <c r="J132"/>
      <c r="K132"/>
      <c r="L132"/>
      <c r="M132"/>
      <c r="N132"/>
      <c r="P132"/>
      <c r="Q132"/>
    </row>
    <row r="133" spans="1:17" s="13" customFormat="1">
      <c r="A133" s="18"/>
      <c r="B133"/>
      <c r="C133"/>
      <c r="D133"/>
      <c r="E133"/>
      <c r="F133"/>
      <c r="G133"/>
      <c r="H133"/>
      <c r="I133"/>
      <c r="J133"/>
      <c r="K133"/>
      <c r="L133"/>
      <c r="M133"/>
      <c r="N133"/>
      <c r="P133"/>
      <c r="Q133"/>
    </row>
    <row r="134" spans="1:17" s="13" customFormat="1">
      <c r="A134" s="18"/>
      <c r="B134"/>
      <c r="C134"/>
      <c r="D134"/>
      <c r="E134"/>
      <c r="F134"/>
      <c r="G134"/>
      <c r="H134"/>
      <c r="I134"/>
      <c r="J134"/>
      <c r="K134"/>
      <c r="L134"/>
      <c r="M134"/>
      <c r="N134"/>
      <c r="P134"/>
      <c r="Q134"/>
    </row>
    <row r="135" spans="1:17" s="13" customFormat="1">
      <c r="A135" s="18"/>
      <c r="B135"/>
      <c r="C135"/>
      <c r="D135"/>
      <c r="E135"/>
      <c r="F135"/>
      <c r="G135"/>
      <c r="H135"/>
      <c r="I135"/>
      <c r="J135"/>
      <c r="K135"/>
      <c r="L135"/>
      <c r="M135"/>
      <c r="N135"/>
      <c r="P135"/>
      <c r="Q135"/>
    </row>
    <row r="136" spans="1:17" s="13" customFormat="1">
      <c r="A136" s="18"/>
      <c r="B136"/>
      <c r="C136"/>
      <c r="D136"/>
      <c r="E136"/>
      <c r="F136"/>
      <c r="G136"/>
      <c r="H136"/>
      <c r="I136"/>
      <c r="J136"/>
      <c r="K136"/>
      <c r="L136"/>
      <c r="M136"/>
      <c r="N136"/>
      <c r="P136"/>
      <c r="Q136"/>
    </row>
    <row r="137" spans="1:17" s="13" customFormat="1">
      <c r="A137" s="18"/>
      <c r="B137"/>
      <c r="C137"/>
      <c r="D137"/>
      <c r="E137"/>
      <c r="F137"/>
      <c r="G137"/>
      <c r="H137"/>
      <c r="I137"/>
      <c r="J137"/>
      <c r="K137"/>
      <c r="L137"/>
      <c r="M137"/>
      <c r="N137"/>
      <c r="P137"/>
      <c r="Q137"/>
    </row>
    <row r="138" spans="1:17" s="13" customFormat="1">
      <c r="A138" s="18"/>
      <c r="B138"/>
      <c r="C138"/>
      <c r="D138"/>
      <c r="E138"/>
      <c r="F138"/>
      <c r="G138"/>
      <c r="H138"/>
      <c r="I138"/>
      <c r="J138"/>
      <c r="K138"/>
      <c r="L138"/>
      <c r="M138"/>
      <c r="N138"/>
      <c r="P138"/>
      <c r="Q138"/>
    </row>
    <row r="139" spans="1:17" s="13" customFormat="1">
      <c r="A139" s="18"/>
      <c r="B139"/>
      <c r="C139"/>
      <c r="D139"/>
      <c r="E139"/>
      <c r="F139"/>
      <c r="G139"/>
      <c r="H139"/>
      <c r="I139"/>
      <c r="J139"/>
      <c r="K139"/>
      <c r="L139"/>
      <c r="M139"/>
      <c r="N139"/>
      <c r="P139"/>
      <c r="Q139"/>
    </row>
    <row r="140" spans="1:17" s="13" customFormat="1">
      <c r="A140" s="18"/>
      <c r="B140"/>
      <c r="C140"/>
      <c r="D140"/>
      <c r="E140"/>
      <c r="F140"/>
      <c r="G140"/>
      <c r="H140"/>
      <c r="I140"/>
      <c r="J140"/>
      <c r="K140"/>
      <c r="L140"/>
      <c r="M140"/>
      <c r="N140"/>
      <c r="P140"/>
      <c r="Q140"/>
    </row>
    <row r="141" spans="1:17" s="13" customFormat="1">
      <c r="A141" s="18"/>
      <c r="B141"/>
      <c r="C141"/>
      <c r="D141"/>
      <c r="E141"/>
      <c r="F141"/>
      <c r="G141"/>
      <c r="H141"/>
      <c r="I141"/>
      <c r="J141"/>
      <c r="K141"/>
      <c r="L141"/>
      <c r="M141"/>
      <c r="N141"/>
      <c r="P141"/>
      <c r="Q141"/>
    </row>
    <row r="142" spans="1:17" s="13" customFormat="1">
      <c r="A142" s="18"/>
      <c r="B142"/>
      <c r="C142"/>
      <c r="D142"/>
      <c r="E142"/>
      <c r="F142"/>
      <c r="G142"/>
      <c r="H142"/>
      <c r="I142"/>
      <c r="J142"/>
      <c r="K142"/>
      <c r="L142"/>
      <c r="M142"/>
      <c r="N142"/>
      <c r="P142"/>
      <c r="Q142"/>
    </row>
    <row r="143" spans="1:17" s="13" customFormat="1">
      <c r="A143" s="18"/>
      <c r="B143"/>
      <c r="C143"/>
      <c r="D143"/>
      <c r="E143"/>
      <c r="F143"/>
      <c r="G143"/>
      <c r="H143"/>
      <c r="I143"/>
      <c r="J143"/>
      <c r="K143"/>
      <c r="L143"/>
      <c r="M143"/>
      <c r="N143"/>
      <c r="P143"/>
      <c r="Q143"/>
    </row>
    <row r="144" spans="1:17" s="13" customFormat="1">
      <c r="A144" s="18"/>
      <c r="B144"/>
      <c r="C144"/>
      <c r="D144"/>
      <c r="E144"/>
      <c r="F144"/>
      <c r="G144"/>
      <c r="H144"/>
      <c r="I144"/>
      <c r="J144"/>
      <c r="K144"/>
      <c r="L144"/>
      <c r="M144"/>
      <c r="N144"/>
      <c r="P144"/>
      <c r="Q144"/>
    </row>
    <row r="145" spans="1:17" s="13" customFormat="1">
      <c r="A145" s="18"/>
      <c r="B145"/>
      <c r="C145"/>
      <c r="D145"/>
      <c r="E145"/>
      <c r="F145"/>
      <c r="G145"/>
      <c r="H145"/>
      <c r="I145"/>
      <c r="J145"/>
      <c r="K145"/>
      <c r="L145"/>
      <c r="M145"/>
      <c r="N145"/>
      <c r="P145"/>
      <c r="Q145"/>
    </row>
    <row r="146" spans="1:17" s="13" customFormat="1">
      <c r="A146" s="18"/>
      <c r="B146"/>
      <c r="C146"/>
      <c r="D146"/>
      <c r="E146"/>
      <c r="F146"/>
      <c r="G146"/>
      <c r="H146"/>
      <c r="I146"/>
      <c r="J146"/>
      <c r="K146"/>
      <c r="L146"/>
      <c r="M146"/>
      <c r="N146"/>
      <c r="P146"/>
      <c r="Q146"/>
    </row>
    <row r="147" spans="1:17" s="13" customFormat="1">
      <c r="A147" s="18"/>
      <c r="B147"/>
      <c r="C147"/>
      <c r="D147"/>
      <c r="E147"/>
      <c r="F147"/>
      <c r="G147"/>
      <c r="H147"/>
      <c r="I147"/>
      <c r="J147"/>
      <c r="K147"/>
      <c r="L147"/>
      <c r="M147"/>
      <c r="N147"/>
      <c r="P147"/>
      <c r="Q147"/>
    </row>
    <row r="148" spans="1:17" s="13" customFormat="1">
      <c r="A148" s="18"/>
      <c r="B148"/>
      <c r="C148"/>
      <c r="D148"/>
      <c r="E148"/>
      <c r="F148"/>
      <c r="G148"/>
      <c r="H148"/>
      <c r="I148"/>
      <c r="J148"/>
      <c r="K148"/>
      <c r="L148"/>
      <c r="M148"/>
      <c r="N148"/>
      <c r="P148"/>
      <c r="Q148"/>
    </row>
    <row r="149" spans="1:17" s="13" customFormat="1">
      <c r="A149" s="18"/>
      <c r="B149"/>
      <c r="C149"/>
      <c r="D149"/>
      <c r="E149"/>
      <c r="F149"/>
      <c r="G149"/>
      <c r="H149"/>
      <c r="I149"/>
      <c r="J149"/>
      <c r="K149"/>
      <c r="L149"/>
      <c r="M149"/>
      <c r="N149"/>
      <c r="P149"/>
      <c r="Q149"/>
    </row>
    <row r="150" spans="1:17" s="13" customFormat="1">
      <c r="A150" s="18"/>
      <c r="B150"/>
      <c r="C150"/>
      <c r="D150"/>
      <c r="E150"/>
      <c r="F150"/>
      <c r="G150"/>
      <c r="H150"/>
      <c r="I150"/>
      <c r="J150"/>
      <c r="K150"/>
      <c r="L150"/>
      <c r="M150"/>
      <c r="N150"/>
      <c r="P150"/>
      <c r="Q150"/>
    </row>
    <row r="151" spans="1:17" s="13" customFormat="1">
      <c r="A151" s="18"/>
      <c r="B151"/>
      <c r="C151"/>
      <c r="D151"/>
      <c r="E151"/>
      <c r="F151"/>
      <c r="G151"/>
      <c r="H151"/>
      <c r="I151"/>
      <c r="J151"/>
      <c r="K151"/>
      <c r="L151"/>
      <c r="M151"/>
      <c r="N151"/>
      <c r="P151"/>
      <c r="Q151"/>
    </row>
    <row r="152" spans="1:17" s="13" customFormat="1">
      <c r="A152" s="18"/>
      <c r="B152"/>
      <c r="C152"/>
      <c r="D152"/>
      <c r="E152"/>
      <c r="F152"/>
      <c r="G152"/>
      <c r="H152"/>
      <c r="I152"/>
      <c r="J152"/>
      <c r="K152"/>
      <c r="L152"/>
      <c r="M152"/>
      <c r="N152"/>
      <c r="P152"/>
      <c r="Q152"/>
    </row>
    <row r="153" spans="1:17" s="13" customFormat="1">
      <c r="A153" s="18"/>
      <c r="B153"/>
      <c r="C153"/>
      <c r="D153"/>
      <c r="E153"/>
      <c r="F153"/>
      <c r="G153"/>
      <c r="H153"/>
      <c r="I153"/>
      <c r="J153"/>
      <c r="K153"/>
      <c r="L153"/>
      <c r="M153"/>
      <c r="N153"/>
      <c r="P153"/>
      <c r="Q153"/>
    </row>
    <row r="154" spans="1:17" s="13" customFormat="1">
      <c r="A154" s="18"/>
      <c r="B154"/>
      <c r="C154"/>
      <c r="D154"/>
      <c r="E154"/>
      <c r="F154"/>
      <c r="G154"/>
      <c r="H154"/>
      <c r="I154"/>
      <c r="J154"/>
      <c r="K154"/>
      <c r="L154"/>
      <c r="M154"/>
      <c r="N154"/>
      <c r="P154"/>
      <c r="Q154"/>
    </row>
    <row r="155" spans="1:17" s="13" customFormat="1">
      <c r="A155" s="18"/>
      <c r="B155"/>
      <c r="C155"/>
      <c r="D155"/>
      <c r="E155"/>
      <c r="F155"/>
      <c r="G155"/>
      <c r="H155"/>
      <c r="I155"/>
      <c r="J155"/>
      <c r="K155"/>
      <c r="L155"/>
      <c r="M155"/>
      <c r="N155"/>
      <c r="P155"/>
      <c r="Q155"/>
    </row>
    <row r="156" spans="1:17" s="13" customFormat="1">
      <c r="A156" s="18"/>
      <c r="B156"/>
      <c r="C156"/>
      <c r="D156"/>
      <c r="E156"/>
      <c r="F156"/>
      <c r="G156"/>
      <c r="H156"/>
      <c r="I156"/>
      <c r="J156"/>
      <c r="K156"/>
      <c r="L156"/>
      <c r="M156"/>
      <c r="N156"/>
      <c r="P156"/>
      <c r="Q156"/>
    </row>
    <row r="157" spans="1:17" s="13" customFormat="1">
      <c r="A157" s="18"/>
      <c r="B157"/>
      <c r="C157"/>
      <c r="D157"/>
      <c r="E157"/>
      <c r="F157"/>
      <c r="G157"/>
      <c r="H157"/>
      <c r="I157"/>
      <c r="J157"/>
      <c r="K157"/>
      <c r="L157"/>
      <c r="M157"/>
      <c r="N157"/>
      <c r="P157"/>
      <c r="Q157"/>
    </row>
    <row r="158" spans="1:17" s="13" customFormat="1">
      <c r="A158" s="18"/>
      <c r="B158"/>
      <c r="C158"/>
      <c r="D158"/>
      <c r="E158"/>
      <c r="F158"/>
      <c r="G158"/>
      <c r="H158"/>
      <c r="I158"/>
      <c r="J158"/>
      <c r="K158"/>
      <c r="L158"/>
      <c r="M158"/>
      <c r="N158"/>
      <c r="P158"/>
      <c r="Q158"/>
    </row>
    <row r="159" spans="1:17" s="13" customFormat="1">
      <c r="A159" s="18"/>
      <c r="B159"/>
      <c r="C159"/>
      <c r="D159"/>
      <c r="E159"/>
      <c r="F159"/>
      <c r="G159"/>
      <c r="H159"/>
      <c r="I159"/>
      <c r="J159"/>
      <c r="K159"/>
      <c r="L159"/>
      <c r="M159"/>
      <c r="N159"/>
      <c r="P159"/>
      <c r="Q159"/>
    </row>
    <row r="160" spans="1:17" s="13" customFormat="1">
      <c r="A160" s="18"/>
      <c r="B160"/>
      <c r="C160"/>
      <c r="D160"/>
      <c r="E160"/>
      <c r="F160"/>
      <c r="G160"/>
      <c r="H160"/>
      <c r="I160"/>
      <c r="J160"/>
      <c r="K160"/>
      <c r="L160"/>
      <c r="M160"/>
      <c r="N160"/>
      <c r="P160"/>
      <c r="Q160"/>
    </row>
    <row r="161" spans="1:17" s="13" customFormat="1">
      <c r="A161" s="18"/>
      <c r="B161"/>
      <c r="C161"/>
      <c r="D161"/>
      <c r="E161"/>
      <c r="F161"/>
      <c r="G161"/>
      <c r="H161"/>
      <c r="I161"/>
      <c r="J161"/>
      <c r="K161"/>
      <c r="L161"/>
      <c r="M161"/>
      <c r="N161"/>
      <c r="P161"/>
      <c r="Q161"/>
    </row>
    <row r="162" spans="1:17" s="13" customFormat="1">
      <c r="A162" s="18"/>
      <c r="B162"/>
      <c r="C162"/>
      <c r="D162"/>
      <c r="E162"/>
      <c r="F162"/>
      <c r="G162"/>
      <c r="H162"/>
      <c r="I162"/>
      <c r="J162"/>
      <c r="K162"/>
      <c r="L162"/>
      <c r="M162"/>
      <c r="N162"/>
      <c r="P162"/>
      <c r="Q162"/>
    </row>
    <row r="163" spans="1:17" s="13" customFormat="1">
      <c r="A163" s="18"/>
      <c r="B163"/>
      <c r="C163"/>
      <c r="D163"/>
      <c r="E163"/>
      <c r="F163"/>
      <c r="G163"/>
      <c r="H163"/>
      <c r="I163"/>
      <c r="J163"/>
      <c r="K163"/>
      <c r="L163"/>
      <c r="M163"/>
      <c r="N163"/>
      <c r="P163"/>
      <c r="Q163"/>
    </row>
    <row r="164" spans="1:17" s="13" customFormat="1">
      <c r="A164" s="18"/>
      <c r="B164"/>
      <c r="C164"/>
      <c r="D164"/>
      <c r="E164"/>
      <c r="F164"/>
      <c r="G164"/>
      <c r="H164"/>
      <c r="I164"/>
      <c r="J164"/>
      <c r="K164"/>
      <c r="L164"/>
      <c r="M164"/>
      <c r="N164"/>
      <c r="P164"/>
      <c r="Q164"/>
    </row>
    <row r="165" spans="1:17" s="13" customFormat="1">
      <c r="A165" s="18"/>
      <c r="B165"/>
      <c r="C165"/>
      <c r="D165"/>
      <c r="E165"/>
      <c r="F165"/>
      <c r="G165"/>
      <c r="H165"/>
      <c r="I165"/>
      <c r="J165"/>
      <c r="K165"/>
      <c r="L165"/>
      <c r="M165"/>
      <c r="N165"/>
      <c r="P165"/>
      <c r="Q165"/>
    </row>
    <row r="166" spans="1:17" s="13" customFormat="1">
      <c r="A166" s="18"/>
      <c r="B166"/>
      <c r="C166"/>
      <c r="D166"/>
      <c r="E166"/>
      <c r="F166"/>
      <c r="G166"/>
      <c r="H166"/>
      <c r="I166"/>
      <c r="J166"/>
      <c r="K166"/>
      <c r="L166"/>
      <c r="M166"/>
      <c r="N166"/>
      <c r="P166"/>
      <c r="Q166"/>
    </row>
    <row r="167" spans="1:17" s="13" customFormat="1">
      <c r="A167" s="18"/>
      <c r="B167"/>
      <c r="C167"/>
      <c r="D167"/>
      <c r="E167"/>
      <c r="F167"/>
      <c r="G167"/>
      <c r="H167"/>
      <c r="I167"/>
      <c r="J167"/>
      <c r="K167"/>
      <c r="L167"/>
      <c r="M167"/>
      <c r="N167"/>
      <c r="P167"/>
      <c r="Q167"/>
    </row>
    <row r="168" spans="1:17" s="13" customFormat="1">
      <c r="A168" s="18"/>
      <c r="B168"/>
      <c r="C168"/>
      <c r="D168"/>
      <c r="E168"/>
      <c r="F168"/>
      <c r="G168"/>
      <c r="H168"/>
      <c r="I168"/>
      <c r="J168"/>
      <c r="K168"/>
      <c r="L168"/>
      <c r="M168"/>
      <c r="N168"/>
      <c r="P168"/>
      <c r="Q168"/>
    </row>
    <row r="169" spans="1:17" s="13" customFormat="1">
      <c r="A169" s="18"/>
      <c r="B169"/>
      <c r="C169"/>
      <c r="D169"/>
      <c r="E169"/>
      <c r="F169"/>
      <c r="G169"/>
      <c r="H169"/>
      <c r="I169"/>
      <c r="J169"/>
      <c r="K169"/>
      <c r="L169"/>
      <c r="M169"/>
      <c r="N169"/>
      <c r="P169"/>
      <c r="Q169"/>
    </row>
    <row r="170" spans="1:17" s="13" customFormat="1">
      <c r="A170" s="18"/>
      <c r="B170"/>
      <c r="C170"/>
      <c r="D170"/>
      <c r="E170"/>
      <c r="F170"/>
      <c r="G170"/>
      <c r="H170"/>
      <c r="I170"/>
      <c r="J170"/>
      <c r="K170"/>
      <c r="L170"/>
      <c r="M170"/>
      <c r="N170"/>
      <c r="P170"/>
      <c r="Q170"/>
    </row>
    <row r="171" spans="1:17" s="13" customFormat="1">
      <c r="A171" s="18"/>
      <c r="B171"/>
      <c r="C171"/>
      <c r="D171"/>
      <c r="E171"/>
      <c r="F171"/>
      <c r="G171"/>
      <c r="H171"/>
      <c r="I171"/>
      <c r="J171"/>
      <c r="K171"/>
      <c r="L171"/>
      <c r="M171"/>
      <c r="N171"/>
      <c r="P171"/>
      <c r="Q171"/>
    </row>
    <row r="172" spans="1:17" s="13" customFormat="1">
      <c r="A172" s="18"/>
      <c r="B172"/>
      <c r="C172"/>
      <c r="D172"/>
      <c r="E172"/>
      <c r="F172"/>
      <c r="G172"/>
      <c r="H172"/>
      <c r="I172"/>
      <c r="J172"/>
      <c r="K172"/>
      <c r="L172"/>
      <c r="M172"/>
      <c r="N172"/>
      <c r="P172"/>
      <c r="Q172"/>
    </row>
    <row r="173" spans="1:17" s="13" customFormat="1">
      <c r="A173" s="18"/>
      <c r="B173"/>
      <c r="C173"/>
      <c r="D173"/>
      <c r="E173"/>
      <c r="F173"/>
      <c r="G173"/>
      <c r="H173"/>
      <c r="I173"/>
      <c r="J173"/>
      <c r="K173"/>
      <c r="L173"/>
      <c r="M173"/>
      <c r="N173"/>
      <c r="P173"/>
      <c r="Q173"/>
    </row>
    <row r="174" spans="1:17" s="13" customFormat="1">
      <c r="A174" s="18"/>
      <c r="B174"/>
      <c r="C174"/>
      <c r="D174"/>
      <c r="E174"/>
      <c r="F174"/>
      <c r="G174"/>
      <c r="H174"/>
      <c r="I174"/>
      <c r="J174"/>
      <c r="K174"/>
      <c r="L174"/>
      <c r="M174"/>
      <c r="N174"/>
      <c r="P174"/>
      <c r="Q174"/>
    </row>
    <row r="175" spans="1:17" s="13" customFormat="1">
      <c r="A175" s="18"/>
      <c r="B175"/>
      <c r="C175"/>
      <c r="D175"/>
      <c r="E175"/>
      <c r="F175"/>
      <c r="G175"/>
      <c r="H175"/>
      <c r="I175"/>
      <c r="J175"/>
      <c r="K175"/>
      <c r="L175"/>
      <c r="M175"/>
      <c r="N175"/>
      <c r="P175"/>
      <c r="Q175"/>
    </row>
    <row r="176" spans="1:17" s="13" customFormat="1">
      <c r="A176" s="18"/>
      <c r="B176"/>
      <c r="C176"/>
      <c r="D176"/>
      <c r="E176"/>
      <c r="F176"/>
      <c r="G176"/>
      <c r="H176"/>
      <c r="I176"/>
      <c r="J176"/>
      <c r="K176"/>
      <c r="L176"/>
      <c r="M176"/>
      <c r="N176"/>
      <c r="P176"/>
      <c r="Q176"/>
    </row>
    <row r="177" spans="1:17" s="13" customFormat="1">
      <c r="A177" s="18"/>
      <c r="B177"/>
      <c r="C177"/>
      <c r="D177"/>
      <c r="E177"/>
      <c r="F177"/>
      <c r="G177"/>
      <c r="H177"/>
      <c r="I177"/>
      <c r="J177"/>
      <c r="K177"/>
      <c r="L177"/>
      <c r="M177"/>
      <c r="N177"/>
      <c r="P177"/>
      <c r="Q177"/>
    </row>
    <row r="178" spans="1:17" s="13" customFormat="1">
      <c r="A178" s="18"/>
      <c r="B178"/>
      <c r="C178"/>
      <c r="D178"/>
      <c r="E178"/>
      <c r="F178"/>
      <c r="G178"/>
      <c r="H178"/>
      <c r="I178"/>
      <c r="J178"/>
      <c r="K178"/>
      <c r="L178"/>
      <c r="M178"/>
      <c r="N178"/>
      <c r="P178"/>
      <c r="Q178"/>
    </row>
    <row r="179" spans="1:17" s="13" customFormat="1">
      <c r="A179" s="18"/>
      <c r="B179"/>
      <c r="C179"/>
      <c r="D179"/>
      <c r="E179"/>
      <c r="F179"/>
      <c r="G179"/>
      <c r="H179"/>
      <c r="I179"/>
      <c r="J179"/>
      <c r="K179"/>
      <c r="L179"/>
      <c r="M179"/>
      <c r="N179"/>
      <c r="P179"/>
      <c r="Q179"/>
    </row>
    <row r="180" spans="1:17" s="13" customFormat="1">
      <c r="A180" s="18"/>
      <c r="B180"/>
      <c r="C180"/>
      <c r="D180"/>
      <c r="E180"/>
      <c r="F180"/>
      <c r="G180"/>
      <c r="H180"/>
      <c r="I180"/>
      <c r="J180"/>
      <c r="K180"/>
      <c r="L180"/>
      <c r="M180"/>
      <c r="N180"/>
      <c r="P180"/>
      <c r="Q180"/>
    </row>
    <row r="181" spans="1:17" s="13" customFormat="1">
      <c r="A181" s="18"/>
      <c r="B181"/>
      <c r="C181"/>
      <c r="D181"/>
      <c r="E181"/>
      <c r="F181"/>
      <c r="G181"/>
      <c r="H181"/>
      <c r="I181"/>
      <c r="J181"/>
      <c r="K181"/>
      <c r="L181"/>
      <c r="M181"/>
      <c r="N181"/>
      <c r="P181"/>
      <c r="Q181"/>
    </row>
    <row r="182" spans="1:17" s="13" customFormat="1">
      <c r="A182" s="18"/>
      <c r="B182"/>
      <c r="C182"/>
      <c r="D182"/>
      <c r="E182"/>
      <c r="F182"/>
      <c r="G182"/>
      <c r="H182"/>
      <c r="I182"/>
      <c r="J182"/>
      <c r="K182"/>
      <c r="L182"/>
      <c r="M182"/>
      <c r="N182"/>
      <c r="P182"/>
      <c r="Q182"/>
    </row>
    <row r="183" spans="1:17" s="13" customFormat="1">
      <c r="A183" s="18"/>
      <c r="B183"/>
      <c r="C183"/>
      <c r="D183"/>
      <c r="E183"/>
      <c r="F183"/>
      <c r="G183"/>
      <c r="H183"/>
      <c r="I183"/>
      <c r="J183"/>
      <c r="K183"/>
      <c r="L183"/>
      <c r="M183"/>
      <c r="N183"/>
      <c r="P183"/>
      <c r="Q183"/>
    </row>
    <row r="184" spans="1:17" s="13" customFormat="1">
      <c r="A184" s="18"/>
      <c r="B184"/>
      <c r="C184"/>
      <c r="D184"/>
      <c r="E184"/>
      <c r="F184"/>
      <c r="G184"/>
      <c r="H184"/>
      <c r="I184"/>
      <c r="J184"/>
      <c r="K184"/>
      <c r="L184"/>
      <c r="M184"/>
      <c r="N184"/>
      <c r="P184"/>
      <c r="Q184"/>
    </row>
    <row r="185" spans="1:17" s="13" customFormat="1">
      <c r="A185" s="18"/>
      <c r="B185"/>
      <c r="C185"/>
      <c r="D185"/>
      <c r="E185"/>
      <c r="F185"/>
      <c r="G185"/>
      <c r="H185"/>
      <c r="I185"/>
      <c r="J185"/>
      <c r="K185"/>
      <c r="L185"/>
      <c r="M185"/>
      <c r="N185"/>
      <c r="P185"/>
      <c r="Q185"/>
    </row>
    <row r="186" spans="1:17" s="13" customFormat="1">
      <c r="A186" s="18"/>
      <c r="B186"/>
      <c r="C186"/>
      <c r="D186"/>
      <c r="E186"/>
      <c r="F186"/>
      <c r="G186"/>
      <c r="H186"/>
      <c r="I186"/>
      <c r="J186"/>
      <c r="K186"/>
      <c r="L186"/>
      <c r="M186"/>
      <c r="N186"/>
      <c r="P186"/>
      <c r="Q186"/>
    </row>
    <row r="187" spans="1:17" s="13" customFormat="1">
      <c r="A187" s="18"/>
      <c r="B187"/>
      <c r="C187"/>
      <c r="D187"/>
      <c r="E187"/>
      <c r="F187"/>
      <c r="G187"/>
      <c r="H187"/>
      <c r="I187"/>
      <c r="J187"/>
      <c r="K187"/>
      <c r="L187"/>
      <c r="M187"/>
      <c r="N187"/>
      <c r="P187"/>
      <c r="Q187"/>
    </row>
    <row r="188" spans="1:17" s="13" customFormat="1">
      <c r="A188" s="18"/>
      <c r="B188"/>
      <c r="C188"/>
      <c r="D188"/>
      <c r="E188"/>
      <c r="F188"/>
      <c r="G188"/>
      <c r="H188"/>
      <c r="I188"/>
      <c r="J188"/>
      <c r="K188"/>
      <c r="L188"/>
      <c r="M188"/>
      <c r="N188"/>
      <c r="P188"/>
      <c r="Q188"/>
    </row>
    <row r="189" spans="1:17" s="13" customFormat="1">
      <c r="A189" s="18"/>
      <c r="B189"/>
      <c r="C189"/>
      <c r="D189"/>
      <c r="E189"/>
      <c r="F189"/>
      <c r="G189"/>
      <c r="H189"/>
      <c r="I189"/>
      <c r="J189"/>
      <c r="K189"/>
      <c r="L189"/>
      <c r="M189"/>
      <c r="N189"/>
      <c r="P189"/>
      <c r="Q189"/>
    </row>
    <row r="190" spans="1:17" s="13" customFormat="1">
      <c r="A190" s="18"/>
      <c r="B190"/>
      <c r="C190"/>
      <c r="D190"/>
      <c r="E190"/>
      <c r="F190"/>
      <c r="G190"/>
      <c r="H190"/>
      <c r="I190"/>
      <c r="J190"/>
      <c r="K190"/>
      <c r="L190"/>
      <c r="M190"/>
      <c r="N190"/>
      <c r="P190"/>
      <c r="Q190"/>
    </row>
    <row r="191" spans="1:17" s="13" customFormat="1">
      <c r="A191" s="18"/>
      <c r="B191"/>
      <c r="C191"/>
      <c r="D191"/>
      <c r="E191"/>
      <c r="F191"/>
      <c r="G191"/>
      <c r="H191"/>
      <c r="I191"/>
      <c r="J191"/>
      <c r="K191"/>
      <c r="L191"/>
      <c r="M191"/>
      <c r="N191"/>
      <c r="P191"/>
      <c r="Q191"/>
    </row>
    <row r="192" spans="1:17" s="13" customFormat="1">
      <c r="A192" s="18"/>
      <c r="B192"/>
      <c r="C192"/>
      <c r="D192"/>
      <c r="E192"/>
      <c r="F192"/>
      <c r="G192"/>
      <c r="H192"/>
      <c r="I192"/>
      <c r="J192"/>
      <c r="K192"/>
      <c r="L192"/>
      <c r="M192"/>
      <c r="N192"/>
      <c r="P192"/>
      <c r="Q192"/>
    </row>
    <row r="193" spans="1:17" s="13" customFormat="1">
      <c r="A193" s="18"/>
      <c r="B193"/>
      <c r="C193"/>
      <c r="D193"/>
      <c r="E193"/>
      <c r="F193"/>
      <c r="G193"/>
      <c r="H193"/>
      <c r="I193"/>
      <c r="J193"/>
      <c r="K193"/>
      <c r="L193"/>
      <c r="M193"/>
      <c r="N193"/>
      <c r="P193"/>
      <c r="Q193"/>
    </row>
    <row r="194" spans="1:17" s="13" customFormat="1">
      <c r="A194" s="18"/>
      <c r="B194"/>
      <c r="C194"/>
      <c r="D194"/>
      <c r="E194"/>
      <c r="F194"/>
      <c r="G194"/>
      <c r="H194"/>
      <c r="I194"/>
      <c r="J194"/>
      <c r="K194"/>
      <c r="L194"/>
      <c r="M194"/>
      <c r="N194"/>
      <c r="P194"/>
      <c r="Q194"/>
    </row>
    <row r="195" spans="1:17" s="13" customFormat="1">
      <c r="A195" s="18"/>
      <c r="B195"/>
      <c r="C195"/>
      <c r="D195"/>
      <c r="E195"/>
      <c r="F195"/>
      <c r="G195"/>
      <c r="H195"/>
      <c r="I195"/>
      <c r="J195"/>
      <c r="K195"/>
      <c r="L195"/>
      <c r="M195"/>
      <c r="N195"/>
      <c r="P195"/>
      <c r="Q195"/>
    </row>
    <row r="196" spans="1:17" s="13" customFormat="1">
      <c r="A196" s="18"/>
      <c r="B196"/>
      <c r="C196"/>
      <c r="D196"/>
      <c r="E196"/>
      <c r="F196"/>
      <c r="G196"/>
      <c r="H196"/>
      <c r="I196"/>
      <c r="J196"/>
      <c r="K196"/>
      <c r="L196"/>
      <c r="M196"/>
      <c r="N196"/>
      <c r="P196"/>
      <c r="Q196"/>
    </row>
    <row r="197" spans="1:17" s="13" customFormat="1">
      <c r="A197" s="18"/>
      <c r="B197"/>
      <c r="C197"/>
      <c r="D197"/>
      <c r="E197"/>
      <c r="F197"/>
      <c r="G197"/>
      <c r="H197"/>
      <c r="I197"/>
      <c r="J197"/>
      <c r="K197"/>
      <c r="L197"/>
      <c r="M197"/>
      <c r="N197"/>
      <c r="P197"/>
      <c r="Q197"/>
    </row>
    <row r="198" spans="1:17" s="13" customFormat="1">
      <c r="A198" s="18"/>
      <c r="B198"/>
      <c r="C198"/>
      <c r="D198"/>
      <c r="E198"/>
      <c r="F198"/>
      <c r="G198"/>
      <c r="H198"/>
      <c r="I198"/>
      <c r="J198"/>
      <c r="K198"/>
      <c r="L198"/>
      <c r="M198"/>
      <c r="N198"/>
      <c r="P198"/>
      <c r="Q198"/>
    </row>
    <row r="199" spans="1:17" s="13" customFormat="1">
      <c r="A199" s="18"/>
      <c r="B199"/>
      <c r="C199"/>
      <c r="D199"/>
      <c r="E199"/>
      <c r="F199"/>
      <c r="G199"/>
      <c r="H199"/>
      <c r="I199"/>
      <c r="J199"/>
      <c r="K199"/>
      <c r="L199"/>
      <c r="M199"/>
      <c r="N199"/>
      <c r="P199"/>
      <c r="Q199"/>
    </row>
    <row r="200" spans="1:17" s="13" customFormat="1">
      <c r="A200" s="18"/>
      <c r="B200"/>
      <c r="C200"/>
      <c r="D200"/>
      <c r="E200"/>
      <c r="F200"/>
      <c r="G200"/>
      <c r="H200"/>
      <c r="I200"/>
      <c r="J200"/>
      <c r="K200"/>
      <c r="L200"/>
      <c r="M200"/>
      <c r="N200"/>
      <c r="P200"/>
      <c r="Q200"/>
    </row>
    <row r="201" spans="1:17" s="13" customFormat="1">
      <c r="A201" s="18"/>
      <c r="B201"/>
      <c r="C201"/>
      <c r="D201"/>
      <c r="E201"/>
      <c r="F201"/>
      <c r="G201"/>
      <c r="H201"/>
      <c r="I201"/>
      <c r="J201"/>
      <c r="K201"/>
      <c r="L201"/>
      <c r="M201"/>
      <c r="N201"/>
      <c r="P201"/>
      <c r="Q201"/>
    </row>
    <row r="202" spans="1:17" s="13" customFormat="1">
      <c r="A202" s="18"/>
      <c r="B202"/>
      <c r="C202"/>
      <c r="D202"/>
      <c r="E202"/>
      <c r="F202"/>
      <c r="G202"/>
      <c r="H202"/>
      <c r="I202"/>
      <c r="J202"/>
      <c r="K202"/>
      <c r="L202"/>
      <c r="M202"/>
      <c r="N202"/>
      <c r="P202"/>
      <c r="Q202"/>
    </row>
    <row r="203" spans="1:17" s="13" customFormat="1">
      <c r="A203" s="18"/>
      <c r="B203"/>
      <c r="C203"/>
      <c r="D203"/>
      <c r="E203"/>
      <c r="F203"/>
      <c r="G203"/>
      <c r="H203"/>
      <c r="I203"/>
      <c r="J203"/>
      <c r="K203"/>
      <c r="L203"/>
      <c r="M203"/>
      <c r="N203"/>
      <c r="P203"/>
      <c r="Q203"/>
    </row>
    <row r="204" spans="1:17" s="13" customFormat="1">
      <c r="A204" s="18"/>
      <c r="B204"/>
      <c r="C204"/>
      <c r="D204"/>
      <c r="E204"/>
      <c r="F204"/>
      <c r="G204"/>
      <c r="H204"/>
      <c r="I204"/>
      <c r="J204"/>
      <c r="K204"/>
      <c r="L204"/>
      <c r="M204"/>
      <c r="N204"/>
      <c r="P204"/>
      <c r="Q204"/>
    </row>
    <row r="205" spans="1:17" s="13" customFormat="1">
      <c r="A205" s="18"/>
      <c r="B205"/>
      <c r="C205"/>
      <c r="D205"/>
      <c r="E205"/>
      <c r="F205"/>
      <c r="G205"/>
      <c r="H205"/>
      <c r="I205"/>
      <c r="J205"/>
      <c r="K205"/>
      <c r="L205"/>
      <c r="M205"/>
      <c r="N205"/>
      <c r="P205"/>
      <c r="Q205"/>
    </row>
    <row r="206" spans="1:17" s="13" customFormat="1">
      <c r="A206" s="18"/>
      <c r="B206"/>
      <c r="C206"/>
      <c r="D206"/>
      <c r="E206"/>
      <c r="F206"/>
      <c r="G206"/>
      <c r="H206"/>
      <c r="I206"/>
      <c r="J206"/>
      <c r="K206"/>
      <c r="L206"/>
      <c r="M206"/>
      <c r="N206"/>
      <c r="P206"/>
      <c r="Q206"/>
    </row>
    <row r="207" spans="1:17" s="13" customFormat="1">
      <c r="A207" s="18"/>
      <c r="B207"/>
      <c r="C207"/>
      <c r="D207"/>
      <c r="E207"/>
      <c r="F207"/>
      <c r="G207"/>
      <c r="H207"/>
      <c r="I207"/>
      <c r="J207"/>
      <c r="K207"/>
      <c r="L207"/>
      <c r="M207"/>
      <c r="N207"/>
      <c r="P207"/>
      <c r="Q207"/>
    </row>
    <row r="208" spans="1:17" s="13" customFormat="1">
      <c r="A208" s="18"/>
      <c r="B208"/>
      <c r="C208"/>
      <c r="D208"/>
      <c r="E208"/>
      <c r="F208"/>
      <c r="G208"/>
      <c r="H208"/>
      <c r="I208"/>
      <c r="J208"/>
      <c r="K208"/>
      <c r="L208"/>
      <c r="M208"/>
      <c r="N208"/>
      <c r="P208"/>
      <c r="Q208"/>
    </row>
    <row r="209" spans="1:17" s="13" customFormat="1">
      <c r="A209" s="18"/>
      <c r="B209"/>
      <c r="C209"/>
      <c r="D209"/>
      <c r="E209"/>
      <c r="F209"/>
      <c r="G209"/>
      <c r="H209"/>
      <c r="I209"/>
      <c r="J209"/>
      <c r="K209"/>
      <c r="L209"/>
      <c r="M209"/>
      <c r="N209"/>
      <c r="P209"/>
      <c r="Q209"/>
    </row>
    <row r="210" spans="1:17" s="13" customFormat="1">
      <c r="A210" s="18"/>
      <c r="B210"/>
      <c r="C210"/>
      <c r="D210"/>
      <c r="E210"/>
      <c r="F210"/>
      <c r="G210"/>
      <c r="H210"/>
      <c r="I210"/>
      <c r="J210"/>
      <c r="K210"/>
      <c r="L210"/>
      <c r="M210"/>
      <c r="N210"/>
      <c r="P210"/>
      <c r="Q210"/>
    </row>
    <row r="211" spans="1:17" s="13" customFormat="1">
      <c r="A211" s="18"/>
      <c r="B211"/>
      <c r="C211"/>
      <c r="D211"/>
      <c r="E211"/>
      <c r="F211"/>
      <c r="G211"/>
      <c r="H211"/>
      <c r="I211"/>
      <c r="J211"/>
      <c r="K211"/>
      <c r="L211"/>
      <c r="M211"/>
      <c r="N211"/>
      <c r="P211"/>
      <c r="Q211"/>
    </row>
    <row r="212" spans="1:17" s="13" customFormat="1">
      <c r="A212" s="18"/>
      <c r="B212"/>
      <c r="C212"/>
      <c r="D212"/>
      <c r="E212"/>
      <c r="F212"/>
      <c r="G212"/>
      <c r="H212"/>
      <c r="I212"/>
      <c r="J212"/>
      <c r="K212"/>
      <c r="L212"/>
      <c r="M212"/>
      <c r="N212"/>
      <c r="P212"/>
      <c r="Q212"/>
    </row>
    <row r="213" spans="1:17" s="13" customFormat="1">
      <c r="A213" s="18"/>
      <c r="B213"/>
      <c r="C213"/>
      <c r="D213"/>
      <c r="E213"/>
      <c r="F213"/>
      <c r="G213"/>
      <c r="H213"/>
      <c r="I213"/>
      <c r="J213"/>
      <c r="K213"/>
      <c r="L213"/>
      <c r="M213"/>
      <c r="N213"/>
      <c r="P213"/>
      <c r="Q213"/>
    </row>
    <row r="214" spans="1:17" s="13" customFormat="1">
      <c r="A214" s="18"/>
      <c r="B214"/>
      <c r="C214"/>
      <c r="D214"/>
      <c r="E214"/>
      <c r="F214"/>
      <c r="G214"/>
      <c r="H214"/>
      <c r="I214"/>
      <c r="J214"/>
      <c r="K214"/>
      <c r="L214"/>
      <c r="M214"/>
      <c r="N214"/>
      <c r="P214"/>
      <c r="Q214"/>
    </row>
    <row r="215" spans="1:17" s="13" customFormat="1">
      <c r="A215" s="18"/>
      <c r="B215"/>
      <c r="C215"/>
      <c r="D215"/>
      <c r="E215"/>
      <c r="F215"/>
      <c r="G215"/>
      <c r="H215"/>
      <c r="I215"/>
      <c r="J215"/>
      <c r="K215"/>
      <c r="L215"/>
      <c r="M215"/>
      <c r="N215"/>
      <c r="P215"/>
      <c r="Q215"/>
    </row>
    <row r="216" spans="1:17" s="13" customFormat="1">
      <c r="A216" s="18"/>
      <c r="B216"/>
      <c r="C216"/>
      <c r="D216"/>
      <c r="E216"/>
      <c r="F216"/>
      <c r="G216"/>
      <c r="H216"/>
      <c r="I216"/>
      <c r="J216"/>
      <c r="K216"/>
      <c r="L216"/>
      <c r="M216"/>
      <c r="N216"/>
      <c r="P216"/>
      <c r="Q216"/>
    </row>
    <row r="217" spans="1:17" s="13" customFormat="1">
      <c r="A217" s="18"/>
      <c r="B217"/>
      <c r="C217"/>
      <c r="D217"/>
      <c r="E217"/>
      <c r="F217"/>
      <c r="G217"/>
      <c r="H217"/>
      <c r="I217"/>
      <c r="J217"/>
      <c r="K217"/>
      <c r="L217"/>
      <c r="M217"/>
      <c r="N217"/>
      <c r="P217"/>
      <c r="Q217"/>
    </row>
    <row r="218" spans="1:17" s="13" customFormat="1">
      <c r="A218" s="18"/>
      <c r="B218"/>
      <c r="C218"/>
      <c r="D218"/>
      <c r="E218"/>
      <c r="F218"/>
      <c r="G218"/>
      <c r="H218"/>
      <c r="I218"/>
      <c r="J218"/>
      <c r="K218"/>
      <c r="L218"/>
      <c r="M218"/>
      <c r="N218"/>
      <c r="P218"/>
      <c r="Q218"/>
    </row>
    <row r="219" spans="1:17" s="13" customFormat="1">
      <c r="A219" s="18"/>
      <c r="B219"/>
      <c r="C219"/>
      <c r="D219"/>
      <c r="E219"/>
      <c r="F219"/>
      <c r="G219"/>
      <c r="H219"/>
      <c r="I219"/>
      <c r="J219"/>
      <c r="K219"/>
      <c r="L219"/>
      <c r="M219"/>
      <c r="N219"/>
      <c r="P219"/>
      <c r="Q219"/>
    </row>
    <row r="220" spans="1:17" s="13" customFormat="1">
      <c r="A220" s="18"/>
      <c r="B220"/>
      <c r="C220"/>
      <c r="D220"/>
      <c r="E220"/>
      <c r="F220"/>
      <c r="G220"/>
      <c r="H220"/>
      <c r="I220"/>
      <c r="J220"/>
      <c r="K220"/>
      <c r="L220"/>
      <c r="M220"/>
      <c r="N220"/>
      <c r="P220"/>
      <c r="Q220"/>
    </row>
    <row r="221" spans="1:17" s="13" customFormat="1">
      <c r="A221" s="18"/>
      <c r="B221"/>
      <c r="C221"/>
      <c r="D221"/>
      <c r="E221"/>
      <c r="F221"/>
      <c r="G221"/>
      <c r="H221"/>
      <c r="I221"/>
      <c r="J221"/>
      <c r="K221"/>
      <c r="L221"/>
      <c r="M221"/>
      <c r="N221"/>
      <c r="P221"/>
      <c r="Q221"/>
    </row>
    <row r="222" spans="1:17" s="13" customFormat="1">
      <c r="A222" s="18"/>
      <c r="B222"/>
      <c r="C222"/>
      <c r="D222"/>
      <c r="E222"/>
      <c r="F222"/>
      <c r="G222"/>
      <c r="H222"/>
      <c r="I222"/>
      <c r="J222"/>
      <c r="K222"/>
      <c r="L222"/>
      <c r="M222"/>
      <c r="N222"/>
      <c r="P222"/>
      <c r="Q222"/>
    </row>
    <row r="223" spans="1:17" s="13" customFormat="1">
      <c r="A223" s="18"/>
      <c r="B223"/>
      <c r="C223"/>
      <c r="D223"/>
      <c r="E223"/>
      <c r="F223"/>
      <c r="G223"/>
      <c r="H223"/>
      <c r="I223"/>
      <c r="J223"/>
      <c r="K223"/>
      <c r="L223"/>
      <c r="M223"/>
      <c r="N223"/>
      <c r="P223"/>
      <c r="Q223"/>
    </row>
    <row r="224" spans="1:17" s="13" customFormat="1">
      <c r="A224" s="18"/>
      <c r="B224"/>
      <c r="C224"/>
      <c r="D224"/>
      <c r="E224"/>
      <c r="F224"/>
      <c r="G224"/>
      <c r="H224"/>
      <c r="I224"/>
      <c r="J224"/>
      <c r="K224"/>
      <c r="L224"/>
      <c r="M224"/>
      <c r="N224"/>
      <c r="P224"/>
      <c r="Q224"/>
    </row>
    <row r="225" spans="1:17" s="13" customFormat="1">
      <c r="A225" s="18"/>
      <c r="B225"/>
      <c r="C225"/>
      <c r="D225"/>
      <c r="E225"/>
      <c r="F225"/>
      <c r="G225"/>
      <c r="H225"/>
      <c r="I225"/>
      <c r="J225"/>
      <c r="K225"/>
      <c r="L225"/>
      <c r="M225"/>
      <c r="N225"/>
      <c r="P225"/>
      <c r="Q225"/>
    </row>
    <row r="226" spans="1:17" s="13" customFormat="1">
      <c r="A226" s="18"/>
      <c r="B226"/>
      <c r="C226"/>
      <c r="D226"/>
      <c r="E226"/>
      <c r="F226"/>
      <c r="G226"/>
      <c r="H226"/>
      <c r="I226"/>
      <c r="J226"/>
      <c r="K226"/>
      <c r="L226"/>
      <c r="M226"/>
      <c r="N226"/>
      <c r="P226"/>
      <c r="Q226"/>
    </row>
    <row r="227" spans="1:17" s="13" customFormat="1">
      <c r="A227" s="18"/>
      <c r="B227"/>
      <c r="C227"/>
      <c r="D227"/>
      <c r="E227"/>
      <c r="F227"/>
      <c r="G227"/>
      <c r="H227"/>
      <c r="I227"/>
      <c r="J227"/>
      <c r="K227"/>
      <c r="L227"/>
      <c r="M227"/>
      <c r="N227"/>
      <c r="P227"/>
      <c r="Q227"/>
    </row>
    <row r="228" spans="1:17" s="13" customFormat="1">
      <c r="A228" s="18"/>
      <c r="B228"/>
      <c r="C228"/>
      <c r="D228"/>
      <c r="E228"/>
      <c r="F228"/>
      <c r="G228"/>
      <c r="H228"/>
      <c r="I228"/>
      <c r="J228"/>
      <c r="K228"/>
      <c r="L228"/>
      <c r="M228"/>
      <c r="N228"/>
      <c r="P228"/>
      <c r="Q228"/>
    </row>
    <row r="229" spans="1:17" s="13" customFormat="1">
      <c r="A229" s="18"/>
      <c r="B229"/>
      <c r="C229"/>
      <c r="D229"/>
      <c r="E229"/>
      <c r="F229"/>
      <c r="G229"/>
      <c r="H229"/>
      <c r="I229"/>
      <c r="J229"/>
      <c r="K229"/>
      <c r="L229"/>
      <c r="M229"/>
      <c r="N229"/>
      <c r="P229"/>
      <c r="Q229"/>
    </row>
    <row r="230" spans="1:17" s="13" customFormat="1">
      <c r="A230" s="18"/>
      <c r="B230"/>
      <c r="C230"/>
      <c r="D230"/>
      <c r="E230"/>
      <c r="F230"/>
      <c r="G230"/>
      <c r="H230"/>
      <c r="I230"/>
      <c r="J230"/>
      <c r="K230"/>
      <c r="L230"/>
      <c r="M230"/>
      <c r="N230"/>
      <c r="P230"/>
      <c r="Q230"/>
    </row>
    <row r="231" spans="1:17" s="13" customFormat="1">
      <c r="A231" s="18"/>
      <c r="B231"/>
      <c r="C231"/>
      <c r="D231"/>
      <c r="E231"/>
      <c r="F231"/>
      <c r="G231"/>
      <c r="H231"/>
      <c r="I231"/>
      <c r="J231"/>
      <c r="K231"/>
      <c r="L231"/>
      <c r="M231"/>
      <c r="N231"/>
      <c r="P231"/>
      <c r="Q231"/>
    </row>
    <row r="232" spans="1:17" s="13" customFormat="1">
      <c r="A232" s="18"/>
      <c r="B232"/>
      <c r="C232"/>
      <c r="D232"/>
      <c r="E232"/>
      <c r="F232"/>
      <c r="G232"/>
      <c r="H232"/>
      <c r="I232"/>
      <c r="J232"/>
      <c r="K232"/>
      <c r="L232"/>
      <c r="M232"/>
      <c r="N232"/>
      <c r="P232"/>
      <c r="Q232"/>
    </row>
    <row r="233" spans="1:17" s="13" customFormat="1">
      <c r="A233" s="18"/>
      <c r="B233"/>
      <c r="C233"/>
      <c r="D233"/>
      <c r="E233"/>
      <c r="F233"/>
      <c r="G233"/>
      <c r="H233"/>
      <c r="I233"/>
      <c r="J233"/>
      <c r="K233"/>
      <c r="L233"/>
      <c r="M233"/>
      <c r="N233"/>
      <c r="P233"/>
      <c r="Q233"/>
    </row>
    <row r="234" spans="1:17" s="13" customFormat="1">
      <c r="A234" s="18"/>
      <c r="B234"/>
      <c r="C234"/>
      <c r="D234"/>
      <c r="E234"/>
      <c r="F234"/>
      <c r="G234"/>
      <c r="H234"/>
      <c r="I234"/>
      <c r="J234"/>
      <c r="K234"/>
      <c r="L234"/>
      <c r="M234"/>
      <c r="N234"/>
      <c r="P234"/>
      <c r="Q234"/>
    </row>
    <row r="235" spans="1:17" s="13" customFormat="1">
      <c r="A235" s="18"/>
      <c r="B235"/>
      <c r="C235"/>
      <c r="D235"/>
      <c r="E235"/>
      <c r="F235"/>
      <c r="G235"/>
      <c r="H235"/>
      <c r="I235"/>
      <c r="J235"/>
      <c r="K235"/>
      <c r="L235"/>
      <c r="M235"/>
      <c r="N235"/>
      <c r="P235"/>
      <c r="Q235"/>
    </row>
    <row r="236" spans="1:17" s="13" customFormat="1">
      <c r="A236" s="18"/>
      <c r="B236"/>
      <c r="C236"/>
      <c r="D236"/>
      <c r="E236"/>
      <c r="F236"/>
      <c r="G236"/>
      <c r="H236"/>
      <c r="I236"/>
      <c r="J236"/>
      <c r="K236"/>
      <c r="L236"/>
      <c r="M236"/>
      <c r="N236"/>
      <c r="P236"/>
      <c r="Q236"/>
    </row>
    <row r="237" spans="1:17" s="13" customFormat="1">
      <c r="A237" s="18"/>
      <c r="B237"/>
      <c r="C237"/>
      <c r="D237"/>
      <c r="E237"/>
      <c r="F237"/>
      <c r="G237"/>
      <c r="H237"/>
      <c r="I237"/>
      <c r="J237"/>
      <c r="K237"/>
      <c r="L237"/>
      <c r="M237"/>
      <c r="N237"/>
      <c r="P237"/>
      <c r="Q237"/>
    </row>
    <row r="238" spans="1:17" s="13" customFormat="1">
      <c r="A238" s="18"/>
      <c r="B238"/>
      <c r="C238"/>
      <c r="D238"/>
      <c r="E238"/>
      <c r="F238"/>
      <c r="G238"/>
      <c r="H238"/>
      <c r="I238"/>
      <c r="J238"/>
      <c r="K238"/>
      <c r="L238"/>
      <c r="M238"/>
      <c r="N238"/>
      <c r="P238"/>
      <c r="Q238"/>
    </row>
    <row r="239" spans="1:17" s="13" customFormat="1">
      <c r="A239" s="18"/>
      <c r="B239"/>
      <c r="C239"/>
      <c r="D239"/>
      <c r="E239"/>
      <c r="F239"/>
      <c r="G239"/>
      <c r="H239"/>
      <c r="I239"/>
      <c r="J239"/>
      <c r="K239"/>
      <c r="L239"/>
      <c r="M239"/>
      <c r="N239"/>
      <c r="P239"/>
      <c r="Q239"/>
    </row>
    <row r="240" spans="1:17" s="13" customFormat="1">
      <c r="A240" s="18"/>
      <c r="B240"/>
      <c r="C240"/>
      <c r="D240"/>
      <c r="E240"/>
      <c r="F240"/>
      <c r="G240"/>
      <c r="H240"/>
      <c r="I240"/>
      <c r="J240"/>
      <c r="K240"/>
      <c r="L240"/>
      <c r="M240"/>
      <c r="N240"/>
      <c r="P240"/>
      <c r="Q240"/>
    </row>
    <row r="241" spans="1:17" s="13" customFormat="1">
      <c r="A241" s="18"/>
      <c r="B241"/>
      <c r="C241"/>
      <c r="D241"/>
      <c r="E241"/>
      <c r="F241"/>
      <c r="G241"/>
      <c r="H241"/>
      <c r="I241"/>
      <c r="J241"/>
      <c r="K241"/>
      <c r="L241"/>
      <c r="M241"/>
      <c r="N241"/>
      <c r="P241"/>
      <c r="Q241"/>
    </row>
    <row r="242" spans="1:17" s="13" customFormat="1">
      <c r="A242" s="18"/>
      <c r="B242"/>
      <c r="C242"/>
      <c r="D242"/>
      <c r="E242"/>
      <c r="F242"/>
      <c r="G242"/>
      <c r="H242"/>
      <c r="I242"/>
      <c r="J242"/>
      <c r="K242"/>
      <c r="L242"/>
      <c r="M242"/>
      <c r="N242"/>
      <c r="P242"/>
      <c r="Q242"/>
    </row>
    <row r="243" spans="1:17" s="13" customFormat="1">
      <c r="A243" s="18"/>
      <c r="B243"/>
      <c r="C243"/>
      <c r="D243"/>
      <c r="E243"/>
      <c r="F243"/>
      <c r="G243"/>
      <c r="H243"/>
      <c r="I243"/>
      <c r="J243"/>
      <c r="K243"/>
      <c r="L243"/>
      <c r="M243"/>
      <c r="N243"/>
      <c r="P243"/>
      <c r="Q243"/>
    </row>
    <row r="244" spans="1:17" s="13" customFormat="1">
      <c r="A244" s="18"/>
      <c r="B244"/>
      <c r="C244"/>
      <c r="D244"/>
      <c r="E244"/>
      <c r="F244"/>
      <c r="G244"/>
      <c r="H244"/>
      <c r="I244"/>
      <c r="J244"/>
      <c r="K244"/>
      <c r="L244"/>
      <c r="M244"/>
      <c r="N244"/>
      <c r="P244"/>
      <c r="Q244"/>
    </row>
  </sheetData>
  <mergeCells count="7">
    <mergeCell ref="A2:G2"/>
    <mergeCell ref="A3:G3"/>
    <mergeCell ref="A5:Q5"/>
    <mergeCell ref="A6:Q6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3" orientation="landscape" r:id="rId1"/>
  <headerFooter>
    <oddFooter>&amp;RPag.  &amp;P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  <pageSetUpPr fitToPage="1"/>
  </sheetPr>
  <dimension ref="A1:Q251"/>
  <sheetViews>
    <sheetView showGridLines="0" zoomScale="80" zoomScaleNormal="80" zoomScaleSheetLayoutView="90" workbookViewId="0">
      <pane xSplit="1" topLeftCell="G15" activePane="topRight" state="frozen"/>
      <selection pane="topRight" activeCell="H20" sqref="H20"/>
      <selection activeCell="J38" activeCellId="1" sqref="V14 J38"/>
    </sheetView>
  </sheetViews>
  <sheetFormatPr defaultColWidth="8.85546875" defaultRowHeight="15"/>
  <cols>
    <col min="1" max="1" width="76.28515625" style="18" customWidth="1"/>
    <col min="2" max="2" width="12" customWidth="1"/>
    <col min="3" max="14" width="11.85546875" customWidth="1"/>
    <col min="15" max="15" width="8.85546875" style="13"/>
    <col min="17" max="17" width="9.28515625" customWidth="1"/>
  </cols>
  <sheetData>
    <row r="1" spans="1:17" ht="51" customHeight="1"/>
    <row r="2" spans="1:17" ht="15.75">
      <c r="A2" s="338"/>
      <c r="B2" s="338"/>
      <c r="C2" s="338"/>
      <c r="D2" s="338"/>
      <c r="E2" s="338"/>
      <c r="F2" s="338"/>
      <c r="G2" s="338"/>
    </row>
    <row r="3" spans="1:17" ht="15.75">
      <c r="A3" s="338"/>
      <c r="B3" s="338"/>
      <c r="C3" s="338"/>
      <c r="D3" s="338"/>
      <c r="E3" s="338"/>
      <c r="F3" s="338"/>
      <c r="G3" s="338"/>
    </row>
    <row r="4" spans="1:17" ht="21" customHeight="1"/>
    <row r="5" spans="1:17" s="11" customFormat="1" ht="18.75" customHeight="1">
      <c r="A5" s="339" t="s">
        <v>0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</row>
    <row r="6" spans="1:17" s="11" customFormat="1" ht="20.25" customHeight="1">
      <c r="A6" s="339" t="s">
        <v>129</v>
      </c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</row>
    <row r="7" spans="1:17" s="24" customFormat="1" ht="22.5" customHeight="1">
      <c r="A7" s="407" t="s">
        <v>2</v>
      </c>
      <c r="B7" s="408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42" t="s">
        <v>16</v>
      </c>
      <c r="P7" s="343"/>
      <c r="Q7" s="344"/>
    </row>
    <row r="8" spans="1:17" s="24" customFormat="1" ht="18" customHeight="1">
      <c r="A8" s="346"/>
      <c r="B8" s="347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29.25" customHeight="1">
      <c r="A9" s="217" t="s">
        <v>130</v>
      </c>
      <c r="B9" s="218">
        <v>80</v>
      </c>
      <c r="C9" s="46">
        <v>80</v>
      </c>
      <c r="D9" s="46">
        <v>34</v>
      </c>
      <c r="E9" s="46">
        <v>64</v>
      </c>
      <c r="F9" s="46">
        <v>87</v>
      </c>
      <c r="G9" s="46">
        <v>88</v>
      </c>
      <c r="H9" s="46">
        <v>80</v>
      </c>
      <c r="I9" s="46"/>
      <c r="J9" s="46"/>
      <c r="K9" s="46"/>
      <c r="L9" s="46"/>
      <c r="M9" s="46"/>
      <c r="N9" s="46"/>
      <c r="O9" s="50">
        <f>B9*(IF(C9="",0,1)+IF(D9="",0,1)+IF(E9="",0,1)+IF(F9="",0,1)+IF(G9="",0,1)+IF(H9="",0,1)+IF(I9="",0,1)+IF(J9="",0,1)+IF(K9="",0,1)+IF(L9="",0,1)+IF(M9="",0,1)+IF(N9="",0,1))</f>
        <v>480</v>
      </c>
      <c r="P9" s="50">
        <f>SUM(C9:N9)</f>
        <v>433</v>
      </c>
      <c r="Q9" s="51">
        <f t="shared" ref="Q9:Q20" si="0">IF(O9=0,"-",P9/O9)</f>
        <v>0.90208333333333335</v>
      </c>
    </row>
    <row r="10" spans="1:17" ht="29.25" customHeight="1">
      <c r="A10" s="217" t="s">
        <v>131</v>
      </c>
      <c r="B10" s="218">
        <v>120</v>
      </c>
      <c r="C10" s="46">
        <v>113</v>
      </c>
      <c r="D10" s="46">
        <v>41</v>
      </c>
      <c r="E10" s="46">
        <v>134</v>
      </c>
      <c r="F10" s="46">
        <v>112</v>
      </c>
      <c r="G10" s="46">
        <v>139</v>
      </c>
      <c r="H10" s="46">
        <v>111</v>
      </c>
      <c r="I10" s="46"/>
      <c r="J10" s="46"/>
      <c r="K10" s="46"/>
      <c r="L10" s="46"/>
      <c r="M10" s="46"/>
      <c r="N10" s="46"/>
      <c r="O10" s="50">
        <f t="shared" ref="O10:O19" si="1">B10*(IF(C10="",0,1)+IF(D10="",0,1)+IF(E10="",0,1)+IF(F10="",0,1)+IF(G10="",0,1)+IF(H10="",0,1)+IF(I10="",0,1)+IF(J10="",0,1)+IF(K10="",0,1)+IF(L10="",0,1)+IF(M10="",0,1)+IF(N10="",0,1))</f>
        <v>720</v>
      </c>
      <c r="P10" s="50">
        <f t="shared" ref="P10:P19" si="2">SUM(C10:N10)</f>
        <v>650</v>
      </c>
      <c r="Q10" s="51">
        <f t="shared" si="0"/>
        <v>0.90277777777777779</v>
      </c>
    </row>
    <row r="11" spans="1:17" ht="29.25" customHeight="1">
      <c r="A11" s="217" t="s">
        <v>132</v>
      </c>
      <c r="B11" s="218">
        <v>100</v>
      </c>
      <c r="C11" s="46">
        <v>86</v>
      </c>
      <c r="D11" s="46">
        <v>105</v>
      </c>
      <c r="E11" s="46">
        <v>144</v>
      </c>
      <c r="F11" s="46">
        <v>52</v>
      </c>
      <c r="G11" s="46">
        <v>130</v>
      </c>
      <c r="H11" s="46">
        <v>30</v>
      </c>
      <c r="I11" s="46"/>
      <c r="J11" s="46"/>
      <c r="K11" s="46"/>
      <c r="L11" s="46"/>
      <c r="M11" s="46"/>
      <c r="N11" s="46"/>
      <c r="O11" s="50">
        <f t="shared" si="1"/>
        <v>600</v>
      </c>
      <c r="P11" s="50">
        <f t="shared" si="2"/>
        <v>547</v>
      </c>
      <c r="Q11" s="51">
        <f t="shared" si="0"/>
        <v>0.91166666666666663</v>
      </c>
    </row>
    <row r="12" spans="1:17" ht="29.25" customHeight="1">
      <c r="A12" s="217" t="s">
        <v>133</v>
      </c>
      <c r="B12" s="218">
        <v>116</v>
      </c>
      <c r="C12" s="46">
        <v>173</v>
      </c>
      <c r="D12" s="46">
        <v>127</v>
      </c>
      <c r="E12" s="46">
        <v>72</v>
      </c>
      <c r="F12" s="46">
        <v>113</v>
      </c>
      <c r="G12" s="46">
        <v>127</v>
      </c>
      <c r="H12" s="46">
        <v>104</v>
      </c>
      <c r="I12" s="46"/>
      <c r="J12" s="46"/>
      <c r="K12" s="46"/>
      <c r="L12" s="46"/>
      <c r="M12" s="46"/>
      <c r="N12" s="46"/>
      <c r="O12" s="50">
        <f t="shared" si="1"/>
        <v>696</v>
      </c>
      <c r="P12" s="50">
        <f t="shared" si="2"/>
        <v>716</v>
      </c>
      <c r="Q12" s="51">
        <f t="shared" si="0"/>
        <v>1.0287356321839081</v>
      </c>
    </row>
    <row r="13" spans="1:17" ht="29.25" customHeight="1">
      <c r="A13" s="217" t="s">
        <v>134</v>
      </c>
      <c r="B13" s="218">
        <v>116</v>
      </c>
      <c r="C13" s="46">
        <v>111</v>
      </c>
      <c r="D13" s="46">
        <v>142</v>
      </c>
      <c r="E13" s="46">
        <v>162</v>
      </c>
      <c r="F13" s="46">
        <v>107</v>
      </c>
      <c r="G13" s="46">
        <v>114</v>
      </c>
      <c r="H13" s="46">
        <v>112</v>
      </c>
      <c r="I13" s="46"/>
      <c r="J13" s="46"/>
      <c r="K13" s="46"/>
      <c r="L13" s="46"/>
      <c r="M13" s="46"/>
      <c r="N13" s="46"/>
      <c r="O13" s="50">
        <f t="shared" si="1"/>
        <v>696</v>
      </c>
      <c r="P13" s="50">
        <f t="shared" si="2"/>
        <v>748</v>
      </c>
      <c r="Q13" s="51">
        <f t="shared" si="0"/>
        <v>1.0747126436781609</v>
      </c>
    </row>
    <row r="14" spans="1:17" ht="29.25" customHeight="1">
      <c r="A14" s="217" t="s">
        <v>135</v>
      </c>
      <c r="B14" s="218">
        <v>88</v>
      </c>
      <c r="C14" s="46">
        <v>92</v>
      </c>
      <c r="D14" s="46">
        <v>98</v>
      </c>
      <c r="E14" s="46">
        <v>111</v>
      </c>
      <c r="F14" s="46">
        <v>120</v>
      </c>
      <c r="G14" s="46">
        <v>102</v>
      </c>
      <c r="H14" s="46">
        <v>115</v>
      </c>
      <c r="I14" s="46"/>
      <c r="J14" s="46"/>
      <c r="K14" s="46"/>
      <c r="L14" s="46"/>
      <c r="M14" s="46"/>
      <c r="N14" s="46"/>
      <c r="O14" s="50">
        <f t="shared" si="1"/>
        <v>528</v>
      </c>
      <c r="P14" s="50">
        <f t="shared" si="2"/>
        <v>638</v>
      </c>
      <c r="Q14" s="51">
        <f t="shared" si="0"/>
        <v>1.2083333333333333</v>
      </c>
    </row>
    <row r="15" spans="1:17" ht="29.25" customHeight="1">
      <c r="A15" s="217" t="s">
        <v>136</v>
      </c>
      <c r="B15" s="218">
        <v>100</v>
      </c>
      <c r="C15" s="46">
        <v>117</v>
      </c>
      <c r="D15" s="46">
        <v>109</v>
      </c>
      <c r="E15" s="46">
        <v>127</v>
      </c>
      <c r="F15" s="46">
        <v>102</v>
      </c>
      <c r="G15" s="46">
        <v>100</v>
      </c>
      <c r="H15" s="46">
        <v>99</v>
      </c>
      <c r="I15" s="46"/>
      <c r="J15" s="46"/>
      <c r="K15" s="46"/>
      <c r="L15" s="46"/>
      <c r="M15" s="46"/>
      <c r="N15" s="46"/>
      <c r="O15" s="50">
        <f t="shared" si="1"/>
        <v>600</v>
      </c>
      <c r="P15" s="50">
        <f t="shared" si="2"/>
        <v>654</v>
      </c>
      <c r="Q15" s="51">
        <f t="shared" si="0"/>
        <v>1.0900000000000001</v>
      </c>
    </row>
    <row r="16" spans="1:17" ht="29.25" customHeight="1">
      <c r="A16" s="217" t="s">
        <v>137</v>
      </c>
      <c r="B16" s="218">
        <v>116</v>
      </c>
      <c r="C16" s="46">
        <v>140</v>
      </c>
      <c r="D16" s="46">
        <v>120</v>
      </c>
      <c r="E16" s="46">
        <v>167</v>
      </c>
      <c r="F16" s="46">
        <v>127</v>
      </c>
      <c r="G16" s="46">
        <v>144</v>
      </c>
      <c r="H16" s="46">
        <v>95</v>
      </c>
      <c r="I16" s="46"/>
      <c r="J16" s="46"/>
      <c r="K16" s="46"/>
      <c r="L16" s="46"/>
      <c r="M16" s="46"/>
      <c r="N16" s="46"/>
      <c r="O16" s="50">
        <f t="shared" si="1"/>
        <v>696</v>
      </c>
      <c r="P16" s="50">
        <f t="shared" si="2"/>
        <v>793</v>
      </c>
      <c r="Q16" s="51">
        <f t="shared" si="0"/>
        <v>1.139367816091954</v>
      </c>
    </row>
    <row r="17" spans="1:17" ht="29.25" customHeight="1">
      <c r="A17" s="217" t="s">
        <v>138</v>
      </c>
      <c r="B17" s="218">
        <v>232</v>
      </c>
      <c r="C17" s="46">
        <v>201</v>
      </c>
      <c r="D17" s="46">
        <v>183</v>
      </c>
      <c r="E17" s="46">
        <v>210</v>
      </c>
      <c r="F17" s="46">
        <v>234</v>
      </c>
      <c r="G17" s="46">
        <v>242</v>
      </c>
      <c r="H17" s="46">
        <v>98</v>
      </c>
      <c r="I17" s="46"/>
      <c r="J17" s="46"/>
      <c r="K17" s="46"/>
      <c r="L17" s="46"/>
      <c r="M17" s="46"/>
      <c r="N17" s="46"/>
      <c r="O17" s="50">
        <f t="shared" si="1"/>
        <v>1392</v>
      </c>
      <c r="P17" s="50">
        <f t="shared" si="2"/>
        <v>1168</v>
      </c>
      <c r="Q17" s="51">
        <f t="shared" si="0"/>
        <v>0.83908045977011492</v>
      </c>
    </row>
    <row r="18" spans="1:17" ht="29.25" customHeight="1">
      <c r="A18" s="217" t="s">
        <v>139</v>
      </c>
      <c r="B18" s="218">
        <v>192</v>
      </c>
      <c r="C18" s="46">
        <v>187</v>
      </c>
      <c r="D18" s="46">
        <v>181</v>
      </c>
      <c r="E18" s="46">
        <v>170</v>
      </c>
      <c r="F18" s="46">
        <v>156</v>
      </c>
      <c r="G18" s="46">
        <v>177</v>
      </c>
      <c r="H18" s="46">
        <v>190</v>
      </c>
      <c r="I18" s="46"/>
      <c r="J18" s="46"/>
      <c r="K18" s="46"/>
      <c r="L18" s="46"/>
      <c r="M18" s="46"/>
      <c r="N18" s="46"/>
      <c r="O18" s="50">
        <f t="shared" si="1"/>
        <v>1152</v>
      </c>
      <c r="P18" s="50">
        <f t="shared" si="2"/>
        <v>1061</v>
      </c>
      <c r="Q18" s="51">
        <f t="shared" si="0"/>
        <v>0.92100694444444442</v>
      </c>
    </row>
    <row r="19" spans="1:17" ht="29.25" customHeight="1">
      <c r="A19" s="217" t="s">
        <v>140</v>
      </c>
      <c r="B19" s="218">
        <v>17</v>
      </c>
      <c r="C19" s="21">
        <v>72</v>
      </c>
      <c r="D19" s="21">
        <v>54</v>
      </c>
      <c r="E19" s="21">
        <v>118</v>
      </c>
      <c r="F19" s="21">
        <v>78</v>
      </c>
      <c r="G19" s="21">
        <v>121</v>
      </c>
      <c r="H19" s="21">
        <v>93</v>
      </c>
      <c r="I19" s="21"/>
      <c r="J19" s="21"/>
      <c r="K19" s="21"/>
      <c r="L19" s="21"/>
      <c r="M19" s="21"/>
      <c r="N19" s="21"/>
      <c r="O19" s="50">
        <f t="shared" si="1"/>
        <v>102</v>
      </c>
      <c r="P19" s="50">
        <f t="shared" si="2"/>
        <v>536</v>
      </c>
      <c r="Q19" s="51">
        <f t="shared" si="0"/>
        <v>5.2549019607843137</v>
      </c>
    </row>
    <row r="20" spans="1:17" s="1" customFormat="1" ht="21.75" customHeight="1">
      <c r="A20" s="37" t="s">
        <v>47</v>
      </c>
      <c r="B20" s="25">
        <f t="shared" ref="B20:P20" si="3">SUM(B9:B19)</f>
        <v>1277</v>
      </c>
      <c r="C20" s="25">
        <f t="shared" si="3"/>
        <v>1372</v>
      </c>
      <c r="D20" s="25">
        <f t="shared" si="3"/>
        <v>1194</v>
      </c>
      <c r="E20" s="25">
        <f t="shared" si="3"/>
        <v>1479</v>
      </c>
      <c r="F20" s="25">
        <f t="shared" si="3"/>
        <v>1288</v>
      </c>
      <c r="G20" s="25">
        <f t="shared" si="3"/>
        <v>1484</v>
      </c>
      <c r="H20" s="25">
        <f t="shared" si="3"/>
        <v>1127</v>
      </c>
      <c r="I20" s="25">
        <f t="shared" si="3"/>
        <v>0</v>
      </c>
      <c r="J20" s="25">
        <f t="shared" si="3"/>
        <v>0</v>
      </c>
      <c r="K20" s="25">
        <f t="shared" si="3"/>
        <v>0</v>
      </c>
      <c r="L20" s="25">
        <f t="shared" si="3"/>
        <v>0</v>
      </c>
      <c r="M20" s="25">
        <f t="shared" si="3"/>
        <v>0</v>
      </c>
      <c r="N20" s="25">
        <f t="shared" si="3"/>
        <v>0</v>
      </c>
      <c r="O20" s="25">
        <f t="shared" si="3"/>
        <v>7662</v>
      </c>
      <c r="P20" s="25">
        <f t="shared" si="3"/>
        <v>7944</v>
      </c>
      <c r="Q20" s="64">
        <f t="shared" si="0"/>
        <v>1.0368050117462804</v>
      </c>
    </row>
    <row r="21" spans="1:17">
      <c r="A21" s="41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42"/>
      <c r="P21" s="16"/>
      <c r="Q21" s="16"/>
    </row>
    <row r="22" spans="1:17">
      <c r="A22" s="41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42"/>
      <c r="P22" s="16"/>
      <c r="Q22" s="16"/>
    </row>
    <row r="23" spans="1:17">
      <c r="A23" s="34" t="s">
        <v>48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42"/>
      <c r="P23" s="16"/>
      <c r="Q23" s="16"/>
    </row>
    <row r="24" spans="1:17" ht="15.75">
      <c r="O24" s="33"/>
      <c r="P24" s="23"/>
      <c r="Q24" s="23"/>
    </row>
    <row r="25" spans="1:17" ht="15.75">
      <c r="O25" s="33"/>
      <c r="P25" s="23"/>
      <c r="Q25" s="23"/>
    </row>
    <row r="26" spans="1:17" ht="15.75">
      <c r="O26" s="33"/>
      <c r="P26" s="23"/>
      <c r="Q26" s="23"/>
    </row>
    <row r="27" spans="1:17" ht="15.75">
      <c r="O27" s="33"/>
      <c r="P27" s="23"/>
      <c r="Q27" s="23"/>
    </row>
    <row r="28" spans="1:17" ht="15.75">
      <c r="O28" s="33"/>
      <c r="P28" s="23"/>
      <c r="Q28" s="23"/>
    </row>
    <row r="29" spans="1:17" ht="15.75">
      <c r="O29" s="33"/>
      <c r="P29" s="23"/>
      <c r="Q29" s="23"/>
    </row>
    <row r="30" spans="1:17" ht="15.75">
      <c r="O30" s="33"/>
      <c r="P30" s="23"/>
      <c r="Q30" s="23"/>
    </row>
    <row r="31" spans="1:17" ht="15.75">
      <c r="O31" s="33"/>
      <c r="P31" s="23"/>
      <c r="Q31" s="23"/>
    </row>
    <row r="32" spans="1:17" ht="15.75">
      <c r="O32" s="33"/>
      <c r="P32" s="23"/>
      <c r="Q32" s="23"/>
    </row>
    <row r="33" spans="1:17" ht="15.75">
      <c r="O33" s="33"/>
      <c r="P33" s="23"/>
      <c r="Q33" s="23"/>
    </row>
    <row r="34" spans="1:17" ht="15.75">
      <c r="O34" s="33"/>
      <c r="P34" s="23"/>
      <c r="Q34" s="23"/>
    </row>
    <row r="35" spans="1:17" ht="15.75">
      <c r="O35" s="33"/>
      <c r="P35" s="23"/>
      <c r="Q35" s="23"/>
    </row>
    <row r="36" spans="1:17" ht="15.75">
      <c r="O36" s="33"/>
      <c r="P36" s="23"/>
      <c r="Q36" s="23"/>
    </row>
    <row r="37" spans="1:17" ht="15.75">
      <c r="O37" s="33"/>
      <c r="P37" s="23"/>
      <c r="Q37" s="23"/>
    </row>
    <row r="38" spans="1:17" ht="15.75">
      <c r="O38" s="33"/>
      <c r="P38" s="23"/>
      <c r="Q38" s="23"/>
    </row>
    <row r="39" spans="1:17" s="13" customFormat="1">
      <c r="A39" s="18"/>
      <c r="B39"/>
      <c r="C39"/>
      <c r="D39"/>
      <c r="E39"/>
      <c r="F39"/>
      <c r="G39"/>
      <c r="H39"/>
      <c r="I39"/>
      <c r="J39"/>
      <c r="K39"/>
      <c r="L39"/>
      <c r="M39"/>
      <c r="N39"/>
      <c r="P39"/>
      <c r="Q39"/>
    </row>
    <row r="40" spans="1:17" s="13" customFormat="1">
      <c r="A40" s="18"/>
      <c r="B40"/>
      <c r="C40"/>
      <c r="D40"/>
      <c r="E40"/>
      <c r="F40"/>
      <c r="G40"/>
      <c r="H40"/>
      <c r="I40"/>
      <c r="J40"/>
      <c r="K40"/>
      <c r="L40"/>
      <c r="M40"/>
      <c r="N40"/>
      <c r="P40"/>
      <c r="Q40"/>
    </row>
    <row r="41" spans="1:17" s="13" customFormat="1">
      <c r="A41" s="18"/>
      <c r="B41"/>
      <c r="C41"/>
      <c r="D41"/>
      <c r="E41"/>
      <c r="F41"/>
      <c r="G41"/>
      <c r="H41"/>
      <c r="I41"/>
      <c r="J41"/>
      <c r="K41"/>
      <c r="L41"/>
      <c r="M41"/>
      <c r="N41"/>
      <c r="P41"/>
      <c r="Q41"/>
    </row>
    <row r="42" spans="1:17" s="13" customFormat="1">
      <c r="A42" s="18"/>
      <c r="B42"/>
      <c r="C42"/>
      <c r="D42"/>
      <c r="E42"/>
      <c r="F42"/>
      <c r="G42"/>
      <c r="H42"/>
      <c r="I42"/>
      <c r="J42"/>
      <c r="K42"/>
      <c r="L42"/>
      <c r="M42"/>
      <c r="N42"/>
      <c r="P42"/>
      <c r="Q42"/>
    </row>
    <row r="43" spans="1:17" s="13" customFormat="1">
      <c r="A43" s="18"/>
      <c r="B43"/>
      <c r="C43"/>
      <c r="D43"/>
      <c r="E43"/>
      <c r="F43"/>
      <c r="G43"/>
      <c r="H43"/>
      <c r="I43"/>
      <c r="J43"/>
      <c r="K43"/>
      <c r="L43"/>
      <c r="M43"/>
      <c r="N43"/>
      <c r="P43"/>
      <c r="Q43"/>
    </row>
    <row r="44" spans="1:17" s="13" customFormat="1">
      <c r="A44" s="18"/>
      <c r="B44"/>
      <c r="C44"/>
      <c r="D44"/>
      <c r="E44"/>
      <c r="F44"/>
      <c r="G44"/>
      <c r="H44"/>
      <c r="I44"/>
      <c r="J44"/>
      <c r="K44"/>
      <c r="L44"/>
      <c r="M44"/>
      <c r="N44"/>
      <c r="P44"/>
      <c r="Q44"/>
    </row>
    <row r="45" spans="1:17" s="13" customFormat="1">
      <c r="A45" s="18"/>
      <c r="B45"/>
      <c r="C45"/>
      <c r="D45"/>
      <c r="E45"/>
      <c r="F45"/>
      <c r="G45"/>
      <c r="H45"/>
      <c r="I45"/>
      <c r="J45"/>
      <c r="K45"/>
      <c r="L45"/>
      <c r="M45"/>
      <c r="N45"/>
      <c r="P45"/>
      <c r="Q45"/>
    </row>
    <row r="46" spans="1:17" s="13" customFormat="1">
      <c r="A46" s="18"/>
      <c r="B46"/>
      <c r="C46"/>
      <c r="D46"/>
      <c r="E46"/>
      <c r="F46"/>
      <c r="G46"/>
      <c r="H46"/>
      <c r="I46"/>
      <c r="J46"/>
      <c r="K46"/>
      <c r="L46"/>
      <c r="M46"/>
      <c r="N46"/>
      <c r="P46"/>
      <c r="Q46"/>
    </row>
    <row r="47" spans="1:17" s="13" customFormat="1">
      <c r="A47" s="18"/>
      <c r="B47"/>
      <c r="C47"/>
      <c r="D47"/>
      <c r="E47"/>
      <c r="F47"/>
      <c r="G47"/>
      <c r="H47"/>
      <c r="I47"/>
      <c r="J47"/>
      <c r="K47"/>
      <c r="L47"/>
      <c r="M47"/>
      <c r="N47"/>
      <c r="P47"/>
      <c r="Q47"/>
    </row>
    <row r="48" spans="1:17" s="13" customFormat="1">
      <c r="A48" s="18"/>
      <c r="B48"/>
      <c r="C48"/>
      <c r="D48"/>
      <c r="E48"/>
      <c r="F48"/>
      <c r="G48"/>
      <c r="H48"/>
      <c r="I48"/>
      <c r="J48"/>
      <c r="K48"/>
      <c r="L48"/>
      <c r="M48"/>
      <c r="N48"/>
      <c r="P48"/>
      <c r="Q48"/>
    </row>
    <row r="49" spans="1:17" s="13" customFormat="1">
      <c r="A49" s="18"/>
      <c r="B49"/>
      <c r="C49"/>
      <c r="D49"/>
      <c r="E49"/>
      <c r="F49"/>
      <c r="G49"/>
      <c r="H49"/>
      <c r="I49"/>
      <c r="J49"/>
      <c r="K49"/>
      <c r="L49"/>
      <c r="M49"/>
      <c r="N49"/>
      <c r="P49"/>
      <c r="Q49"/>
    </row>
    <row r="50" spans="1:17" s="13" customFormat="1">
      <c r="A50" s="18"/>
      <c r="B50"/>
      <c r="C50"/>
      <c r="D50"/>
      <c r="E50"/>
      <c r="F50"/>
      <c r="G50"/>
      <c r="H50"/>
      <c r="I50"/>
      <c r="J50"/>
      <c r="K50"/>
      <c r="L50"/>
      <c r="M50"/>
      <c r="N50"/>
      <c r="P50"/>
      <c r="Q50"/>
    </row>
    <row r="51" spans="1:17" s="13" customFormat="1">
      <c r="A51" s="18"/>
      <c r="B51"/>
      <c r="C51"/>
      <c r="D51"/>
      <c r="E51"/>
      <c r="F51"/>
      <c r="G51"/>
      <c r="H51"/>
      <c r="I51"/>
      <c r="J51"/>
      <c r="K51"/>
      <c r="L51"/>
      <c r="M51"/>
      <c r="N51"/>
      <c r="P51"/>
      <c r="Q51"/>
    </row>
    <row r="52" spans="1:17" s="13" customFormat="1">
      <c r="A52" s="18"/>
      <c r="B52"/>
      <c r="C52"/>
      <c r="D52"/>
      <c r="E52"/>
      <c r="F52"/>
      <c r="G52"/>
      <c r="H52"/>
      <c r="I52"/>
      <c r="J52"/>
      <c r="K52"/>
      <c r="L52"/>
      <c r="M52"/>
      <c r="N52"/>
      <c r="P52"/>
      <c r="Q52"/>
    </row>
    <row r="53" spans="1:17" s="13" customFormat="1">
      <c r="A53" s="18"/>
      <c r="B53"/>
      <c r="C53"/>
      <c r="D53"/>
      <c r="E53"/>
      <c r="F53"/>
      <c r="G53"/>
      <c r="H53"/>
      <c r="I53"/>
      <c r="J53"/>
      <c r="K53"/>
      <c r="L53"/>
      <c r="M53"/>
      <c r="N53"/>
      <c r="P53"/>
      <c r="Q53"/>
    </row>
    <row r="54" spans="1:17" s="13" customFormat="1">
      <c r="A54" s="18"/>
      <c r="B54"/>
      <c r="C54"/>
      <c r="D54"/>
      <c r="E54"/>
      <c r="F54"/>
      <c r="G54"/>
      <c r="H54"/>
      <c r="I54"/>
      <c r="J54"/>
      <c r="K54"/>
      <c r="L54"/>
      <c r="M54"/>
      <c r="N54"/>
      <c r="P54"/>
      <c r="Q54"/>
    </row>
    <row r="55" spans="1:17" s="13" customFormat="1">
      <c r="A55" s="18"/>
      <c r="B55"/>
      <c r="C55"/>
      <c r="D55"/>
      <c r="E55"/>
      <c r="F55"/>
      <c r="G55"/>
      <c r="H55"/>
      <c r="I55"/>
      <c r="J55"/>
      <c r="K55"/>
      <c r="L55"/>
      <c r="M55"/>
      <c r="N55"/>
      <c r="P55"/>
      <c r="Q55"/>
    </row>
    <row r="56" spans="1:17" s="13" customFormat="1">
      <c r="A56" s="18"/>
      <c r="B56"/>
      <c r="C56"/>
      <c r="D56"/>
      <c r="E56"/>
      <c r="F56"/>
      <c r="G56"/>
      <c r="H56"/>
      <c r="I56"/>
      <c r="J56"/>
      <c r="K56"/>
      <c r="L56"/>
      <c r="M56"/>
      <c r="N56"/>
      <c r="P56"/>
      <c r="Q56"/>
    </row>
    <row r="57" spans="1:17" s="13" customFormat="1">
      <c r="A57" s="18"/>
      <c r="B57"/>
      <c r="C57"/>
      <c r="D57"/>
      <c r="E57"/>
      <c r="F57"/>
      <c r="G57"/>
      <c r="H57"/>
      <c r="I57"/>
      <c r="J57"/>
      <c r="K57"/>
      <c r="L57"/>
      <c r="M57"/>
      <c r="N57"/>
      <c r="P57"/>
      <c r="Q57"/>
    </row>
    <row r="58" spans="1:17" s="13" customFormat="1">
      <c r="A58" s="18"/>
      <c r="B58"/>
      <c r="C58"/>
      <c r="D58"/>
      <c r="E58"/>
      <c r="F58"/>
      <c r="G58"/>
      <c r="H58"/>
      <c r="I58"/>
      <c r="J58"/>
      <c r="K58"/>
      <c r="L58"/>
      <c r="M58"/>
      <c r="N58"/>
      <c r="P58"/>
      <c r="Q58"/>
    </row>
    <row r="59" spans="1:17" s="13" customFormat="1">
      <c r="A59" s="18"/>
      <c r="B59"/>
      <c r="C59"/>
      <c r="D59"/>
      <c r="E59"/>
      <c r="F59"/>
      <c r="G59"/>
      <c r="H59"/>
      <c r="I59"/>
      <c r="J59"/>
      <c r="K59"/>
      <c r="L59"/>
      <c r="M59"/>
      <c r="N59"/>
      <c r="P59"/>
      <c r="Q59"/>
    </row>
    <row r="60" spans="1:17" s="13" customFormat="1">
      <c r="A60" s="18"/>
      <c r="B60"/>
      <c r="C60"/>
      <c r="D60"/>
      <c r="E60"/>
      <c r="F60"/>
      <c r="G60"/>
      <c r="H60"/>
      <c r="I60"/>
      <c r="J60"/>
      <c r="K60"/>
      <c r="L60"/>
      <c r="M60"/>
      <c r="N60"/>
      <c r="P60"/>
      <c r="Q60"/>
    </row>
    <row r="61" spans="1:17" s="13" customFormat="1">
      <c r="A61" s="18"/>
      <c r="B61"/>
      <c r="C61"/>
      <c r="D61"/>
      <c r="E61"/>
      <c r="F61"/>
      <c r="G61"/>
      <c r="H61"/>
      <c r="I61"/>
      <c r="J61"/>
      <c r="K61"/>
      <c r="L61"/>
      <c r="M61"/>
      <c r="N61"/>
      <c r="P61"/>
      <c r="Q61"/>
    </row>
    <row r="62" spans="1:17" s="13" customFormat="1">
      <c r="A62" s="18"/>
      <c r="B62"/>
      <c r="C62"/>
      <c r="D62"/>
      <c r="E62"/>
      <c r="F62"/>
      <c r="G62"/>
      <c r="H62"/>
      <c r="I62"/>
      <c r="J62"/>
      <c r="K62"/>
      <c r="L62"/>
      <c r="M62"/>
      <c r="N62"/>
      <c r="P62"/>
      <c r="Q62"/>
    </row>
    <row r="63" spans="1:17" s="13" customFormat="1">
      <c r="A63" s="18"/>
      <c r="B63"/>
      <c r="C63"/>
      <c r="D63"/>
      <c r="E63"/>
      <c r="F63"/>
      <c r="G63"/>
      <c r="H63"/>
      <c r="I63"/>
      <c r="J63"/>
      <c r="K63"/>
      <c r="L63"/>
      <c r="M63"/>
      <c r="N63"/>
      <c r="P63"/>
      <c r="Q63"/>
    </row>
    <row r="64" spans="1:17" s="13" customFormat="1">
      <c r="A64" s="18"/>
      <c r="B64"/>
      <c r="C64"/>
      <c r="D64"/>
      <c r="E64"/>
      <c r="F64"/>
      <c r="G64"/>
      <c r="H64"/>
      <c r="I64"/>
      <c r="J64"/>
      <c r="K64"/>
      <c r="L64"/>
      <c r="M64"/>
      <c r="N64"/>
      <c r="P64"/>
      <c r="Q64"/>
    </row>
    <row r="65" spans="1:17" s="13" customFormat="1">
      <c r="A65" s="18"/>
      <c r="B65"/>
      <c r="C65"/>
      <c r="D65"/>
      <c r="E65"/>
      <c r="F65"/>
      <c r="G65"/>
      <c r="H65"/>
      <c r="I65"/>
      <c r="J65"/>
      <c r="K65"/>
      <c r="L65"/>
      <c r="M65"/>
      <c r="N65"/>
      <c r="P65"/>
      <c r="Q65"/>
    </row>
    <row r="66" spans="1:17" s="13" customFormat="1">
      <c r="A66" s="18"/>
      <c r="B66"/>
      <c r="C66"/>
      <c r="D66"/>
      <c r="E66"/>
      <c r="F66"/>
      <c r="G66"/>
      <c r="H66"/>
      <c r="I66"/>
      <c r="J66"/>
      <c r="K66"/>
      <c r="L66"/>
      <c r="M66"/>
      <c r="N66"/>
      <c r="P66"/>
      <c r="Q66"/>
    </row>
    <row r="67" spans="1:17" s="13" customFormat="1">
      <c r="A67" s="18"/>
      <c r="B67"/>
      <c r="C67"/>
      <c r="D67"/>
      <c r="E67"/>
      <c r="F67"/>
      <c r="G67"/>
      <c r="H67"/>
      <c r="I67"/>
      <c r="J67"/>
      <c r="K67"/>
      <c r="L67"/>
      <c r="M67"/>
      <c r="N67"/>
      <c r="P67"/>
      <c r="Q67"/>
    </row>
    <row r="68" spans="1:17" s="13" customFormat="1">
      <c r="A68" s="18"/>
      <c r="B68"/>
      <c r="C68"/>
      <c r="D68"/>
      <c r="E68"/>
      <c r="F68"/>
      <c r="G68"/>
      <c r="H68"/>
      <c r="I68"/>
      <c r="J68"/>
      <c r="K68"/>
      <c r="L68"/>
      <c r="M68"/>
      <c r="N68"/>
      <c r="P68"/>
      <c r="Q68"/>
    </row>
    <row r="69" spans="1:17" s="13" customFormat="1">
      <c r="A69" s="18"/>
      <c r="B69"/>
      <c r="C69"/>
      <c r="D69"/>
      <c r="E69"/>
      <c r="F69"/>
      <c r="G69"/>
      <c r="H69"/>
      <c r="I69"/>
      <c r="J69"/>
      <c r="K69"/>
      <c r="L69"/>
      <c r="M69"/>
      <c r="N69"/>
      <c r="P69"/>
      <c r="Q69"/>
    </row>
    <row r="70" spans="1:17" s="13" customFormat="1">
      <c r="A70" s="18"/>
      <c r="B70"/>
      <c r="C70"/>
      <c r="D70"/>
      <c r="E70"/>
      <c r="F70"/>
      <c r="G70"/>
      <c r="H70"/>
      <c r="I70"/>
      <c r="J70"/>
      <c r="K70"/>
      <c r="L70"/>
      <c r="M70"/>
      <c r="N70"/>
      <c r="P70"/>
      <c r="Q70"/>
    </row>
    <row r="71" spans="1:17" s="13" customFormat="1">
      <c r="A71" s="18"/>
      <c r="B71"/>
      <c r="C71"/>
      <c r="D71"/>
      <c r="E71"/>
      <c r="F71"/>
      <c r="G71"/>
      <c r="H71"/>
      <c r="I71"/>
      <c r="J71"/>
      <c r="K71"/>
      <c r="L71"/>
      <c r="M71"/>
      <c r="N71"/>
      <c r="P71"/>
      <c r="Q71"/>
    </row>
    <row r="72" spans="1:17" s="13" customFormat="1">
      <c r="A72" s="18"/>
      <c r="B72"/>
      <c r="C72"/>
      <c r="D72"/>
      <c r="E72"/>
      <c r="F72"/>
      <c r="G72"/>
      <c r="H72"/>
      <c r="I72"/>
      <c r="J72"/>
      <c r="K72"/>
      <c r="L72"/>
      <c r="M72"/>
      <c r="N72"/>
      <c r="P72"/>
      <c r="Q72"/>
    </row>
    <row r="73" spans="1:17" s="13" customFormat="1">
      <c r="A73" s="18"/>
      <c r="B73"/>
      <c r="C73"/>
      <c r="D73"/>
      <c r="E73"/>
      <c r="F73"/>
      <c r="G73"/>
      <c r="H73"/>
      <c r="I73"/>
      <c r="J73"/>
      <c r="K73"/>
      <c r="L73"/>
      <c r="M73"/>
      <c r="N73"/>
      <c r="P73"/>
      <c r="Q73"/>
    </row>
    <row r="74" spans="1:17" s="13" customFormat="1">
      <c r="A74" s="18"/>
      <c r="B74"/>
      <c r="C74"/>
      <c r="D74"/>
      <c r="E74"/>
      <c r="F74"/>
      <c r="G74"/>
      <c r="H74"/>
      <c r="I74"/>
      <c r="J74"/>
      <c r="K74"/>
      <c r="L74"/>
      <c r="M74"/>
      <c r="N74"/>
      <c r="P74"/>
      <c r="Q74"/>
    </row>
    <row r="75" spans="1:17" s="13" customFormat="1">
      <c r="A75" s="18"/>
      <c r="B75"/>
      <c r="C75"/>
      <c r="D75"/>
      <c r="E75"/>
      <c r="F75"/>
      <c r="G75"/>
      <c r="H75"/>
      <c r="I75"/>
      <c r="J75"/>
      <c r="K75"/>
      <c r="L75"/>
      <c r="M75"/>
      <c r="N75"/>
      <c r="P75"/>
      <c r="Q75"/>
    </row>
    <row r="76" spans="1:17" s="13" customFormat="1">
      <c r="A76" s="18"/>
      <c r="B76"/>
      <c r="C76"/>
      <c r="D76"/>
      <c r="E76"/>
      <c r="F76"/>
      <c r="G76"/>
      <c r="H76"/>
      <c r="I76"/>
      <c r="J76"/>
      <c r="K76"/>
      <c r="L76"/>
      <c r="M76"/>
      <c r="N76"/>
      <c r="P76"/>
      <c r="Q76"/>
    </row>
    <row r="77" spans="1:17" s="13" customFormat="1">
      <c r="A77" s="18"/>
      <c r="B77"/>
      <c r="C77"/>
      <c r="D77"/>
      <c r="E77"/>
      <c r="F77"/>
      <c r="G77"/>
      <c r="H77"/>
      <c r="I77"/>
      <c r="J77"/>
      <c r="K77"/>
      <c r="L77"/>
      <c r="M77"/>
      <c r="N77"/>
      <c r="P77"/>
      <c r="Q77"/>
    </row>
    <row r="78" spans="1:17" s="13" customFormat="1">
      <c r="A78" s="18"/>
      <c r="B78"/>
      <c r="C78"/>
      <c r="D78"/>
      <c r="E78"/>
      <c r="F78"/>
      <c r="G78"/>
      <c r="H78"/>
      <c r="I78"/>
      <c r="J78"/>
      <c r="K78"/>
      <c r="L78"/>
      <c r="M78"/>
      <c r="N78"/>
      <c r="P78"/>
      <c r="Q78"/>
    </row>
    <row r="79" spans="1:17" s="13" customFormat="1">
      <c r="A79" s="18"/>
      <c r="B79"/>
      <c r="C79"/>
      <c r="D79"/>
      <c r="E79"/>
      <c r="F79"/>
      <c r="G79"/>
      <c r="H79"/>
      <c r="I79"/>
      <c r="J79"/>
      <c r="K79"/>
      <c r="L79"/>
      <c r="M79"/>
      <c r="N79"/>
      <c r="P79"/>
      <c r="Q79"/>
    </row>
    <row r="80" spans="1:17" s="13" customFormat="1">
      <c r="A80" s="18"/>
      <c r="B80"/>
      <c r="C80"/>
      <c r="D80"/>
      <c r="E80"/>
      <c r="F80"/>
      <c r="G80"/>
      <c r="H80"/>
      <c r="I80"/>
      <c r="J80"/>
      <c r="K80"/>
      <c r="L80"/>
      <c r="M80"/>
      <c r="N80"/>
      <c r="P80"/>
      <c r="Q80"/>
    </row>
    <row r="81" spans="1:17" s="13" customFormat="1">
      <c r="A81" s="18"/>
      <c r="B81"/>
      <c r="C81"/>
      <c r="D81"/>
      <c r="E81"/>
      <c r="F81"/>
      <c r="G81"/>
      <c r="H81"/>
      <c r="I81"/>
      <c r="J81"/>
      <c r="K81"/>
      <c r="L81"/>
      <c r="M81"/>
      <c r="N81"/>
      <c r="P81"/>
      <c r="Q81"/>
    </row>
    <row r="82" spans="1:17" s="13" customFormat="1">
      <c r="A82" s="18"/>
      <c r="B82"/>
      <c r="C82"/>
      <c r="D82"/>
      <c r="E82"/>
      <c r="F82"/>
      <c r="G82"/>
      <c r="H82"/>
      <c r="I82"/>
      <c r="J82"/>
      <c r="K82"/>
      <c r="L82"/>
      <c r="M82"/>
      <c r="N82"/>
      <c r="P82"/>
      <c r="Q82"/>
    </row>
    <row r="83" spans="1:17" s="13" customFormat="1">
      <c r="A83" s="18"/>
      <c r="B83"/>
      <c r="C83"/>
      <c r="D83"/>
      <c r="E83"/>
      <c r="F83"/>
      <c r="G83"/>
      <c r="H83"/>
      <c r="I83"/>
      <c r="J83"/>
      <c r="K83"/>
      <c r="L83"/>
      <c r="M83"/>
      <c r="N83"/>
      <c r="P83"/>
      <c r="Q83"/>
    </row>
    <row r="84" spans="1:17" s="13" customFormat="1">
      <c r="A84" s="18"/>
      <c r="B84"/>
      <c r="C84"/>
      <c r="D84"/>
      <c r="E84"/>
      <c r="F84"/>
      <c r="G84"/>
      <c r="H84"/>
      <c r="I84"/>
      <c r="J84"/>
      <c r="K84"/>
      <c r="L84"/>
      <c r="M84"/>
      <c r="N84"/>
      <c r="P84"/>
      <c r="Q84"/>
    </row>
    <row r="85" spans="1:17" s="13" customFormat="1">
      <c r="A85" s="18"/>
      <c r="B85"/>
      <c r="C85"/>
      <c r="D85"/>
      <c r="E85"/>
      <c r="F85"/>
      <c r="G85"/>
      <c r="H85"/>
      <c r="I85"/>
      <c r="J85"/>
      <c r="K85"/>
      <c r="L85"/>
      <c r="M85"/>
      <c r="N85"/>
      <c r="P85"/>
      <c r="Q85"/>
    </row>
    <row r="86" spans="1:17" s="13" customFormat="1">
      <c r="A86" s="18"/>
      <c r="B86"/>
      <c r="C86"/>
      <c r="D86"/>
      <c r="E86"/>
      <c r="F86"/>
      <c r="G86"/>
      <c r="H86"/>
      <c r="I86"/>
      <c r="J86"/>
      <c r="K86"/>
      <c r="L86"/>
      <c r="M86"/>
      <c r="N86"/>
      <c r="P86"/>
      <c r="Q86"/>
    </row>
    <row r="87" spans="1:17" s="13" customFormat="1">
      <c r="A87" s="18"/>
      <c r="B87"/>
      <c r="C87"/>
      <c r="D87"/>
      <c r="E87"/>
      <c r="F87"/>
      <c r="G87"/>
      <c r="H87"/>
      <c r="I87"/>
      <c r="J87"/>
      <c r="K87"/>
      <c r="L87"/>
      <c r="M87"/>
      <c r="N87"/>
      <c r="P87"/>
      <c r="Q87"/>
    </row>
    <row r="88" spans="1:17" s="13" customFormat="1">
      <c r="A88" s="18"/>
      <c r="B88"/>
      <c r="C88"/>
      <c r="D88"/>
      <c r="E88"/>
      <c r="F88"/>
      <c r="G88"/>
      <c r="H88"/>
      <c r="I88"/>
      <c r="J88"/>
      <c r="K88"/>
      <c r="L88"/>
      <c r="M88"/>
      <c r="N88"/>
      <c r="P88"/>
      <c r="Q88"/>
    </row>
    <row r="89" spans="1:17" s="13" customFormat="1">
      <c r="A89" s="18"/>
      <c r="B89"/>
      <c r="C89"/>
      <c r="D89"/>
      <c r="E89"/>
      <c r="F89"/>
      <c r="G89"/>
      <c r="H89"/>
      <c r="I89"/>
      <c r="J89"/>
      <c r="K89"/>
      <c r="L89"/>
      <c r="M89"/>
      <c r="N89"/>
      <c r="P89"/>
      <c r="Q89"/>
    </row>
    <row r="90" spans="1:17" s="13" customFormat="1">
      <c r="A90" s="18"/>
      <c r="B90"/>
      <c r="C90"/>
      <c r="D90"/>
      <c r="E90"/>
      <c r="F90"/>
      <c r="G90"/>
      <c r="H90"/>
      <c r="I90"/>
      <c r="J90"/>
      <c r="K90"/>
      <c r="L90"/>
      <c r="M90"/>
      <c r="N90"/>
      <c r="P90"/>
      <c r="Q90"/>
    </row>
    <row r="91" spans="1:17" s="13" customFormat="1">
      <c r="A91" s="18"/>
      <c r="B91"/>
      <c r="C91"/>
      <c r="D91"/>
      <c r="E91"/>
      <c r="F91"/>
      <c r="G91"/>
      <c r="H91"/>
      <c r="I91"/>
      <c r="J91"/>
      <c r="K91"/>
      <c r="L91"/>
      <c r="M91"/>
      <c r="N91"/>
      <c r="P91"/>
      <c r="Q91"/>
    </row>
    <row r="92" spans="1:17" s="13" customFormat="1">
      <c r="A92" s="18"/>
      <c r="B92"/>
      <c r="C92"/>
      <c r="D92"/>
      <c r="E92"/>
      <c r="F92"/>
      <c r="G92"/>
      <c r="H92"/>
      <c r="I92"/>
      <c r="J92"/>
      <c r="K92"/>
      <c r="L92"/>
      <c r="M92"/>
      <c r="N92"/>
      <c r="P92"/>
      <c r="Q92"/>
    </row>
    <row r="93" spans="1:17" s="13" customFormat="1">
      <c r="A93" s="18"/>
      <c r="B93"/>
      <c r="C93"/>
      <c r="D93"/>
      <c r="E93"/>
      <c r="F93"/>
      <c r="G93"/>
      <c r="H93"/>
      <c r="I93"/>
      <c r="J93"/>
      <c r="K93"/>
      <c r="L93"/>
      <c r="M93"/>
      <c r="N93"/>
      <c r="P93"/>
      <c r="Q93"/>
    </row>
    <row r="94" spans="1:17" s="13" customFormat="1">
      <c r="A94" s="18"/>
      <c r="B94"/>
      <c r="C94"/>
      <c r="D94"/>
      <c r="E94"/>
      <c r="F94"/>
      <c r="G94"/>
      <c r="H94"/>
      <c r="I94"/>
      <c r="J94"/>
      <c r="K94"/>
      <c r="L94"/>
      <c r="M94"/>
      <c r="N94"/>
      <c r="P94"/>
      <c r="Q94"/>
    </row>
    <row r="95" spans="1:17" s="13" customFormat="1">
      <c r="A95" s="18"/>
      <c r="B95"/>
      <c r="C95"/>
      <c r="D95"/>
      <c r="E95"/>
      <c r="F95"/>
      <c r="G95"/>
      <c r="H95"/>
      <c r="I95"/>
      <c r="J95"/>
      <c r="K95"/>
      <c r="L95"/>
      <c r="M95"/>
      <c r="N95"/>
      <c r="P95"/>
      <c r="Q95"/>
    </row>
    <row r="96" spans="1:17" s="13" customFormat="1">
      <c r="A96" s="18"/>
      <c r="B96"/>
      <c r="C96"/>
      <c r="D96"/>
      <c r="E96"/>
      <c r="F96"/>
      <c r="G96"/>
      <c r="H96"/>
      <c r="I96"/>
      <c r="J96"/>
      <c r="K96"/>
      <c r="L96"/>
      <c r="M96"/>
      <c r="N96"/>
      <c r="P96"/>
      <c r="Q96"/>
    </row>
    <row r="97" spans="1:17" s="13" customFormat="1">
      <c r="A97" s="18"/>
      <c r="B97"/>
      <c r="C97"/>
      <c r="D97"/>
      <c r="E97"/>
      <c r="F97"/>
      <c r="G97"/>
      <c r="H97"/>
      <c r="I97"/>
      <c r="J97"/>
      <c r="K97"/>
      <c r="L97"/>
      <c r="M97"/>
      <c r="N97"/>
      <c r="P97"/>
      <c r="Q97"/>
    </row>
    <row r="98" spans="1:17" s="13" customFormat="1">
      <c r="A98" s="18"/>
      <c r="B98"/>
      <c r="C98"/>
      <c r="D98"/>
      <c r="E98"/>
      <c r="F98"/>
      <c r="G98"/>
      <c r="H98"/>
      <c r="I98"/>
      <c r="J98"/>
      <c r="K98"/>
      <c r="L98"/>
      <c r="M98"/>
      <c r="N98"/>
      <c r="P98"/>
      <c r="Q98"/>
    </row>
    <row r="99" spans="1:17" s="13" customFormat="1">
      <c r="A99" s="18"/>
      <c r="B99"/>
      <c r="C99"/>
      <c r="D99"/>
      <c r="E99"/>
      <c r="F99"/>
      <c r="G99"/>
      <c r="H99"/>
      <c r="I99"/>
      <c r="J99"/>
      <c r="K99"/>
      <c r="L99"/>
      <c r="M99"/>
      <c r="N99"/>
      <c r="P99"/>
      <c r="Q99"/>
    </row>
    <row r="100" spans="1:17" s="13" customFormat="1">
      <c r="A100" s="18"/>
      <c r="B100"/>
      <c r="C100"/>
      <c r="D100"/>
      <c r="E100"/>
      <c r="F100"/>
      <c r="G100"/>
      <c r="H100"/>
      <c r="I100"/>
      <c r="J100"/>
      <c r="K100"/>
      <c r="L100"/>
      <c r="M100"/>
      <c r="N100"/>
      <c r="P100"/>
      <c r="Q100"/>
    </row>
    <row r="101" spans="1:17" s="13" customFormat="1">
      <c r="A101" s="18"/>
      <c r="B101"/>
      <c r="C101"/>
      <c r="D101"/>
      <c r="E101"/>
      <c r="F101"/>
      <c r="G101"/>
      <c r="H101"/>
      <c r="I101"/>
      <c r="J101"/>
      <c r="K101"/>
      <c r="L101"/>
      <c r="M101"/>
      <c r="N101"/>
      <c r="P101"/>
      <c r="Q101"/>
    </row>
    <row r="102" spans="1:17" s="13" customFormat="1">
      <c r="A102" s="18"/>
      <c r="B102"/>
      <c r="C102"/>
      <c r="D102"/>
      <c r="E102"/>
      <c r="F102"/>
      <c r="G102"/>
      <c r="H102"/>
      <c r="I102"/>
      <c r="J102"/>
      <c r="K102"/>
      <c r="L102"/>
      <c r="M102"/>
      <c r="N102"/>
      <c r="P102"/>
      <c r="Q102"/>
    </row>
    <row r="103" spans="1:17" s="13" customFormat="1">
      <c r="A103" s="18"/>
      <c r="B103"/>
      <c r="C103"/>
      <c r="D103"/>
      <c r="E103"/>
      <c r="F103"/>
      <c r="G103"/>
      <c r="H103"/>
      <c r="I103"/>
      <c r="J103"/>
      <c r="K103"/>
      <c r="L103"/>
      <c r="M103"/>
      <c r="N103"/>
      <c r="P103"/>
      <c r="Q103"/>
    </row>
    <row r="104" spans="1:17" s="13" customFormat="1">
      <c r="A104" s="18"/>
      <c r="B104"/>
      <c r="C104"/>
      <c r="D104"/>
      <c r="E104"/>
      <c r="F104"/>
      <c r="G104"/>
      <c r="H104"/>
      <c r="I104"/>
      <c r="J104"/>
      <c r="K104"/>
      <c r="L104"/>
      <c r="M104"/>
      <c r="N104"/>
      <c r="P104"/>
      <c r="Q104"/>
    </row>
    <row r="105" spans="1:17" s="13" customFormat="1">
      <c r="A105" s="18"/>
      <c r="B105"/>
      <c r="C105"/>
      <c r="D105"/>
      <c r="E105"/>
      <c r="F105"/>
      <c r="G105"/>
      <c r="H105"/>
      <c r="I105"/>
      <c r="J105"/>
      <c r="K105"/>
      <c r="L105"/>
      <c r="M105"/>
      <c r="N105"/>
      <c r="P105"/>
      <c r="Q105"/>
    </row>
    <row r="106" spans="1:17" s="13" customFormat="1">
      <c r="A106" s="18"/>
      <c r="B106"/>
      <c r="C106"/>
      <c r="D106"/>
      <c r="E106"/>
      <c r="F106"/>
      <c r="G106"/>
      <c r="H106"/>
      <c r="I106"/>
      <c r="J106"/>
      <c r="K106"/>
      <c r="L106"/>
      <c r="M106"/>
      <c r="N106"/>
      <c r="P106"/>
      <c r="Q106"/>
    </row>
    <row r="107" spans="1:17" s="13" customFormat="1">
      <c r="A107" s="18"/>
      <c r="B107"/>
      <c r="C107"/>
      <c r="D107"/>
      <c r="E107"/>
      <c r="F107"/>
      <c r="G107"/>
      <c r="H107"/>
      <c r="I107"/>
      <c r="J107"/>
      <c r="K107"/>
      <c r="L107"/>
      <c r="M107"/>
      <c r="N107"/>
      <c r="P107"/>
      <c r="Q107"/>
    </row>
    <row r="108" spans="1:17" s="13" customFormat="1">
      <c r="A108" s="18"/>
      <c r="B108"/>
      <c r="C108"/>
      <c r="D108"/>
      <c r="E108"/>
      <c r="F108"/>
      <c r="G108"/>
      <c r="H108"/>
      <c r="I108"/>
      <c r="J108"/>
      <c r="K108"/>
      <c r="L108"/>
      <c r="M108"/>
      <c r="N108"/>
      <c r="P108"/>
      <c r="Q108"/>
    </row>
    <row r="109" spans="1:17" s="13" customFormat="1">
      <c r="A109" s="18"/>
      <c r="B109"/>
      <c r="C109"/>
      <c r="D109"/>
      <c r="E109"/>
      <c r="F109"/>
      <c r="G109"/>
      <c r="H109"/>
      <c r="I109"/>
      <c r="J109"/>
      <c r="K109"/>
      <c r="L109"/>
      <c r="M109"/>
      <c r="N109"/>
      <c r="P109"/>
      <c r="Q109"/>
    </row>
    <row r="110" spans="1:17" s="13" customFormat="1">
      <c r="A110" s="18"/>
      <c r="B110"/>
      <c r="C110"/>
      <c r="D110"/>
      <c r="E110"/>
      <c r="F110"/>
      <c r="G110"/>
      <c r="H110"/>
      <c r="I110"/>
      <c r="J110"/>
      <c r="K110"/>
      <c r="L110"/>
      <c r="M110"/>
      <c r="N110"/>
      <c r="P110"/>
      <c r="Q110"/>
    </row>
    <row r="111" spans="1:17" s="13" customFormat="1">
      <c r="A111" s="18"/>
      <c r="B111"/>
      <c r="C111"/>
      <c r="D111"/>
      <c r="E111"/>
      <c r="F111"/>
      <c r="G111"/>
      <c r="H111"/>
      <c r="I111"/>
      <c r="J111"/>
      <c r="K111"/>
      <c r="L111"/>
      <c r="M111"/>
      <c r="N111"/>
      <c r="P111"/>
      <c r="Q111"/>
    </row>
    <row r="112" spans="1:17" s="13" customFormat="1">
      <c r="A112" s="18"/>
      <c r="B112"/>
      <c r="C112"/>
      <c r="D112"/>
      <c r="E112"/>
      <c r="F112"/>
      <c r="G112"/>
      <c r="H112"/>
      <c r="I112"/>
      <c r="J112"/>
      <c r="K112"/>
      <c r="L112"/>
      <c r="M112"/>
      <c r="N112"/>
      <c r="P112"/>
      <c r="Q112"/>
    </row>
    <row r="113" spans="1:17" s="13" customFormat="1">
      <c r="A113" s="18"/>
      <c r="B113"/>
      <c r="C113"/>
      <c r="D113"/>
      <c r="E113"/>
      <c r="F113"/>
      <c r="G113"/>
      <c r="H113"/>
      <c r="I113"/>
      <c r="J113"/>
      <c r="K113"/>
      <c r="L113"/>
      <c r="M113"/>
      <c r="N113"/>
      <c r="P113"/>
      <c r="Q113"/>
    </row>
    <row r="114" spans="1:17" s="13" customFormat="1">
      <c r="A114" s="18"/>
      <c r="B114"/>
      <c r="C114"/>
      <c r="D114"/>
      <c r="E114"/>
      <c r="F114"/>
      <c r="G114"/>
      <c r="H114"/>
      <c r="I114"/>
      <c r="J114"/>
      <c r="K114"/>
      <c r="L114"/>
      <c r="M114"/>
      <c r="N114"/>
      <c r="P114"/>
      <c r="Q114"/>
    </row>
    <row r="115" spans="1:17" s="13" customFormat="1">
      <c r="A115" s="18"/>
      <c r="B115"/>
      <c r="C115"/>
      <c r="D115"/>
      <c r="E115"/>
      <c r="F115"/>
      <c r="G115"/>
      <c r="H115"/>
      <c r="I115"/>
      <c r="J115"/>
      <c r="K115"/>
      <c r="L115"/>
      <c r="M115"/>
      <c r="N115"/>
      <c r="P115"/>
      <c r="Q115"/>
    </row>
    <row r="116" spans="1:17" s="13" customFormat="1">
      <c r="A116" s="18"/>
      <c r="B116"/>
      <c r="C116"/>
      <c r="D116"/>
      <c r="E116"/>
      <c r="F116"/>
      <c r="G116"/>
      <c r="H116"/>
      <c r="I116"/>
      <c r="J116"/>
      <c r="K116"/>
      <c r="L116"/>
      <c r="M116"/>
      <c r="N116"/>
      <c r="P116"/>
      <c r="Q116"/>
    </row>
    <row r="117" spans="1:17" s="13" customFormat="1">
      <c r="A117" s="18"/>
      <c r="B117"/>
      <c r="C117"/>
      <c r="D117"/>
      <c r="E117"/>
      <c r="F117"/>
      <c r="G117"/>
      <c r="H117"/>
      <c r="I117"/>
      <c r="J117"/>
      <c r="K117"/>
      <c r="L117"/>
      <c r="M117"/>
      <c r="N117"/>
      <c r="P117"/>
      <c r="Q117"/>
    </row>
    <row r="118" spans="1:17" s="13" customFormat="1">
      <c r="A118" s="18"/>
      <c r="B118"/>
      <c r="C118"/>
      <c r="D118"/>
      <c r="E118"/>
      <c r="F118"/>
      <c r="G118"/>
      <c r="H118"/>
      <c r="I118"/>
      <c r="J118"/>
      <c r="K118"/>
      <c r="L118"/>
      <c r="M118"/>
      <c r="N118"/>
      <c r="P118"/>
      <c r="Q118"/>
    </row>
    <row r="119" spans="1:17" s="13" customFormat="1">
      <c r="A119" s="18"/>
      <c r="B119"/>
      <c r="C119"/>
      <c r="D119"/>
      <c r="E119"/>
      <c r="F119"/>
      <c r="G119"/>
      <c r="H119"/>
      <c r="I119"/>
      <c r="J119"/>
      <c r="K119"/>
      <c r="L119"/>
      <c r="M119"/>
      <c r="N119"/>
      <c r="P119"/>
      <c r="Q119"/>
    </row>
    <row r="120" spans="1:17" s="13" customFormat="1">
      <c r="A120" s="18"/>
      <c r="B120"/>
      <c r="C120"/>
      <c r="D120"/>
      <c r="E120"/>
      <c r="F120"/>
      <c r="G120"/>
      <c r="H120"/>
      <c r="I120"/>
      <c r="J120"/>
      <c r="K120"/>
      <c r="L120"/>
      <c r="M120"/>
      <c r="N120"/>
      <c r="P120"/>
      <c r="Q120"/>
    </row>
    <row r="121" spans="1:17" s="13" customFormat="1">
      <c r="A121" s="18"/>
      <c r="B121"/>
      <c r="C121"/>
      <c r="D121"/>
      <c r="E121"/>
      <c r="F121"/>
      <c r="G121"/>
      <c r="H121"/>
      <c r="I121"/>
      <c r="J121"/>
      <c r="K121"/>
      <c r="L121"/>
      <c r="M121"/>
      <c r="N121"/>
      <c r="P121"/>
      <c r="Q121"/>
    </row>
    <row r="122" spans="1:17" s="13" customFormat="1">
      <c r="A122" s="18"/>
      <c r="B122"/>
      <c r="C122"/>
      <c r="D122"/>
      <c r="E122"/>
      <c r="F122"/>
      <c r="G122"/>
      <c r="H122"/>
      <c r="I122"/>
      <c r="J122"/>
      <c r="K122"/>
      <c r="L122"/>
      <c r="M122"/>
      <c r="N122"/>
      <c r="P122"/>
      <c r="Q122"/>
    </row>
    <row r="123" spans="1:17" s="13" customFormat="1">
      <c r="A123" s="18"/>
      <c r="B123"/>
      <c r="C123"/>
      <c r="D123"/>
      <c r="E123"/>
      <c r="F123"/>
      <c r="G123"/>
      <c r="H123"/>
      <c r="I123"/>
      <c r="J123"/>
      <c r="K123"/>
      <c r="L123"/>
      <c r="M123"/>
      <c r="N123"/>
      <c r="P123"/>
      <c r="Q123"/>
    </row>
    <row r="124" spans="1:17" s="13" customFormat="1">
      <c r="A124" s="18"/>
      <c r="B124"/>
      <c r="C124"/>
      <c r="D124"/>
      <c r="E124"/>
      <c r="F124"/>
      <c r="G124"/>
      <c r="H124"/>
      <c r="I124"/>
      <c r="J124"/>
      <c r="K124"/>
      <c r="L124"/>
      <c r="M124"/>
      <c r="N124"/>
      <c r="P124"/>
      <c r="Q124"/>
    </row>
    <row r="125" spans="1:17" s="13" customFormat="1">
      <c r="A125" s="18"/>
      <c r="B125"/>
      <c r="C125"/>
      <c r="D125"/>
      <c r="E125"/>
      <c r="F125"/>
      <c r="G125"/>
      <c r="H125"/>
      <c r="I125"/>
      <c r="J125"/>
      <c r="K125"/>
      <c r="L125"/>
      <c r="M125"/>
      <c r="N125"/>
      <c r="P125"/>
      <c r="Q125"/>
    </row>
    <row r="126" spans="1:17" s="13" customFormat="1">
      <c r="A126" s="18"/>
      <c r="B126"/>
      <c r="C126"/>
      <c r="D126"/>
      <c r="E126"/>
      <c r="F126"/>
      <c r="G126"/>
      <c r="H126"/>
      <c r="I126"/>
      <c r="J126"/>
      <c r="K126"/>
      <c r="L126"/>
      <c r="M126"/>
      <c r="N126"/>
      <c r="P126"/>
      <c r="Q126"/>
    </row>
    <row r="127" spans="1:17" s="13" customFormat="1">
      <c r="A127" s="18"/>
      <c r="B127"/>
      <c r="C127"/>
      <c r="D127"/>
      <c r="E127"/>
      <c r="F127"/>
      <c r="G127"/>
      <c r="H127"/>
      <c r="I127"/>
      <c r="J127"/>
      <c r="K127"/>
      <c r="L127"/>
      <c r="M127"/>
      <c r="N127"/>
      <c r="P127"/>
      <c r="Q127"/>
    </row>
    <row r="128" spans="1:17" s="13" customFormat="1">
      <c r="A128" s="18"/>
      <c r="B128"/>
      <c r="C128"/>
      <c r="D128"/>
      <c r="E128"/>
      <c r="F128"/>
      <c r="G128"/>
      <c r="H128"/>
      <c r="I128"/>
      <c r="J128"/>
      <c r="K128"/>
      <c r="L128"/>
      <c r="M128"/>
      <c r="N128"/>
      <c r="P128"/>
      <c r="Q128"/>
    </row>
    <row r="129" spans="1:17" s="13" customFormat="1">
      <c r="A129" s="18"/>
      <c r="B129"/>
      <c r="C129"/>
      <c r="D129"/>
      <c r="E129"/>
      <c r="F129"/>
      <c r="G129"/>
      <c r="H129"/>
      <c r="I129"/>
      <c r="J129"/>
      <c r="K129"/>
      <c r="L129"/>
      <c r="M129"/>
      <c r="N129"/>
      <c r="P129"/>
      <c r="Q129"/>
    </row>
    <row r="130" spans="1:17" s="13" customFormat="1">
      <c r="A130" s="18"/>
      <c r="B130"/>
      <c r="C130"/>
      <c r="D130"/>
      <c r="E130"/>
      <c r="F130"/>
      <c r="G130"/>
      <c r="H130"/>
      <c r="I130"/>
      <c r="J130"/>
      <c r="K130"/>
      <c r="L130"/>
      <c r="M130"/>
      <c r="N130"/>
      <c r="P130"/>
      <c r="Q130"/>
    </row>
    <row r="131" spans="1:17" s="13" customFormat="1">
      <c r="A131" s="18"/>
      <c r="B131"/>
      <c r="C131"/>
      <c r="D131"/>
      <c r="E131"/>
      <c r="F131"/>
      <c r="G131"/>
      <c r="H131"/>
      <c r="I131"/>
      <c r="J131"/>
      <c r="K131"/>
      <c r="L131"/>
      <c r="M131"/>
      <c r="N131"/>
      <c r="P131"/>
      <c r="Q131"/>
    </row>
    <row r="132" spans="1:17" s="13" customFormat="1">
      <c r="A132" s="18"/>
      <c r="B132"/>
      <c r="C132"/>
      <c r="D132"/>
      <c r="E132"/>
      <c r="F132"/>
      <c r="G132"/>
      <c r="H132"/>
      <c r="I132"/>
      <c r="J132"/>
      <c r="K132"/>
      <c r="L132"/>
      <c r="M132"/>
      <c r="N132"/>
      <c r="P132"/>
      <c r="Q132"/>
    </row>
    <row r="133" spans="1:17" s="13" customFormat="1">
      <c r="A133" s="18"/>
      <c r="B133"/>
      <c r="C133"/>
      <c r="D133"/>
      <c r="E133"/>
      <c r="F133"/>
      <c r="G133"/>
      <c r="H133"/>
      <c r="I133"/>
      <c r="J133"/>
      <c r="K133"/>
      <c r="L133"/>
      <c r="M133"/>
      <c r="N133"/>
      <c r="P133"/>
      <c r="Q133"/>
    </row>
    <row r="134" spans="1:17" s="13" customFormat="1">
      <c r="A134" s="18"/>
      <c r="B134"/>
      <c r="C134"/>
      <c r="D134"/>
      <c r="E134"/>
      <c r="F134"/>
      <c r="G134"/>
      <c r="H134"/>
      <c r="I134"/>
      <c r="J134"/>
      <c r="K134"/>
      <c r="L134"/>
      <c r="M134"/>
      <c r="N134"/>
      <c r="P134"/>
      <c r="Q134"/>
    </row>
    <row r="135" spans="1:17" s="13" customFormat="1">
      <c r="A135" s="18"/>
      <c r="B135"/>
      <c r="C135"/>
      <c r="D135"/>
      <c r="E135"/>
      <c r="F135"/>
      <c r="G135"/>
      <c r="H135"/>
      <c r="I135"/>
      <c r="J135"/>
      <c r="K135"/>
      <c r="L135"/>
      <c r="M135"/>
      <c r="N135"/>
      <c r="P135"/>
      <c r="Q135"/>
    </row>
    <row r="136" spans="1:17" s="13" customFormat="1">
      <c r="A136" s="18"/>
      <c r="B136"/>
      <c r="C136"/>
      <c r="D136"/>
      <c r="E136"/>
      <c r="F136"/>
      <c r="G136"/>
      <c r="H136"/>
      <c r="I136"/>
      <c r="J136"/>
      <c r="K136"/>
      <c r="L136"/>
      <c r="M136"/>
      <c r="N136"/>
      <c r="P136"/>
      <c r="Q136"/>
    </row>
    <row r="137" spans="1:17" s="13" customFormat="1">
      <c r="A137" s="18"/>
      <c r="B137"/>
      <c r="C137"/>
      <c r="D137"/>
      <c r="E137"/>
      <c r="F137"/>
      <c r="G137"/>
      <c r="H137"/>
      <c r="I137"/>
      <c r="J137"/>
      <c r="K137"/>
      <c r="L137"/>
      <c r="M137"/>
      <c r="N137"/>
      <c r="P137"/>
      <c r="Q137"/>
    </row>
    <row r="138" spans="1:17" s="13" customFormat="1">
      <c r="A138" s="18"/>
      <c r="B138"/>
      <c r="C138"/>
      <c r="D138"/>
      <c r="E138"/>
      <c r="F138"/>
      <c r="G138"/>
      <c r="H138"/>
      <c r="I138"/>
      <c r="J138"/>
      <c r="K138"/>
      <c r="L138"/>
      <c r="M138"/>
      <c r="N138"/>
      <c r="P138"/>
      <c r="Q138"/>
    </row>
    <row r="139" spans="1:17" s="13" customFormat="1">
      <c r="A139" s="18"/>
      <c r="B139"/>
      <c r="C139"/>
      <c r="D139"/>
      <c r="E139"/>
      <c r="F139"/>
      <c r="G139"/>
      <c r="H139"/>
      <c r="I139"/>
      <c r="J139"/>
      <c r="K139"/>
      <c r="L139"/>
      <c r="M139"/>
      <c r="N139"/>
      <c r="P139"/>
      <c r="Q139"/>
    </row>
    <row r="140" spans="1:17" s="13" customFormat="1">
      <c r="A140" s="18"/>
      <c r="B140"/>
      <c r="C140"/>
      <c r="D140"/>
      <c r="E140"/>
      <c r="F140"/>
      <c r="G140"/>
      <c r="H140"/>
      <c r="I140"/>
      <c r="J140"/>
      <c r="K140"/>
      <c r="L140"/>
      <c r="M140"/>
      <c r="N140"/>
      <c r="P140"/>
      <c r="Q140"/>
    </row>
    <row r="141" spans="1:17" s="13" customFormat="1">
      <c r="A141" s="18"/>
      <c r="B141"/>
      <c r="C141"/>
      <c r="D141"/>
      <c r="E141"/>
      <c r="F141"/>
      <c r="G141"/>
      <c r="H141"/>
      <c r="I141"/>
      <c r="J141"/>
      <c r="K141"/>
      <c r="L141"/>
      <c r="M141"/>
      <c r="N141"/>
      <c r="P141"/>
      <c r="Q141"/>
    </row>
    <row r="142" spans="1:17" s="13" customFormat="1">
      <c r="A142" s="18"/>
      <c r="B142"/>
      <c r="C142"/>
      <c r="D142"/>
      <c r="E142"/>
      <c r="F142"/>
      <c r="G142"/>
      <c r="H142"/>
      <c r="I142"/>
      <c r="J142"/>
      <c r="K142"/>
      <c r="L142"/>
      <c r="M142"/>
      <c r="N142"/>
      <c r="P142"/>
      <c r="Q142"/>
    </row>
    <row r="143" spans="1:17" s="13" customFormat="1">
      <c r="A143" s="18"/>
      <c r="B143"/>
      <c r="C143"/>
      <c r="D143"/>
      <c r="E143"/>
      <c r="F143"/>
      <c r="G143"/>
      <c r="H143"/>
      <c r="I143"/>
      <c r="J143"/>
      <c r="K143"/>
      <c r="L143"/>
      <c r="M143"/>
      <c r="N143"/>
      <c r="P143"/>
      <c r="Q143"/>
    </row>
    <row r="144" spans="1:17" s="13" customFormat="1">
      <c r="A144" s="18"/>
      <c r="B144"/>
      <c r="C144"/>
      <c r="D144"/>
      <c r="E144"/>
      <c r="F144"/>
      <c r="G144"/>
      <c r="H144"/>
      <c r="I144"/>
      <c r="J144"/>
      <c r="K144"/>
      <c r="L144"/>
      <c r="M144"/>
      <c r="N144"/>
      <c r="P144"/>
      <c r="Q144"/>
    </row>
    <row r="145" spans="1:17" s="13" customFormat="1">
      <c r="A145" s="18"/>
      <c r="B145"/>
      <c r="C145"/>
      <c r="D145"/>
      <c r="E145"/>
      <c r="F145"/>
      <c r="G145"/>
      <c r="H145"/>
      <c r="I145"/>
      <c r="J145"/>
      <c r="K145"/>
      <c r="L145"/>
      <c r="M145"/>
      <c r="N145"/>
      <c r="P145"/>
      <c r="Q145"/>
    </row>
    <row r="146" spans="1:17" s="13" customFormat="1">
      <c r="A146" s="18"/>
      <c r="B146"/>
      <c r="C146"/>
      <c r="D146"/>
      <c r="E146"/>
      <c r="F146"/>
      <c r="G146"/>
      <c r="H146"/>
      <c r="I146"/>
      <c r="J146"/>
      <c r="K146"/>
      <c r="L146"/>
      <c r="M146"/>
      <c r="N146"/>
      <c r="P146"/>
      <c r="Q146"/>
    </row>
    <row r="147" spans="1:17" s="13" customFormat="1">
      <c r="A147" s="18"/>
      <c r="B147"/>
      <c r="C147"/>
      <c r="D147"/>
      <c r="E147"/>
      <c r="F147"/>
      <c r="G147"/>
      <c r="H147"/>
      <c r="I147"/>
      <c r="J147"/>
      <c r="K147"/>
      <c r="L147"/>
      <c r="M147"/>
      <c r="N147"/>
      <c r="P147"/>
      <c r="Q147"/>
    </row>
    <row r="148" spans="1:17" s="13" customFormat="1">
      <c r="A148" s="18"/>
      <c r="B148"/>
      <c r="C148"/>
      <c r="D148"/>
      <c r="E148"/>
      <c r="F148"/>
      <c r="G148"/>
      <c r="H148"/>
      <c r="I148"/>
      <c r="J148"/>
      <c r="K148"/>
      <c r="L148"/>
      <c r="M148"/>
      <c r="N148"/>
      <c r="P148"/>
      <c r="Q148"/>
    </row>
    <row r="149" spans="1:17" s="13" customFormat="1">
      <c r="A149" s="18"/>
      <c r="B149"/>
      <c r="C149"/>
      <c r="D149"/>
      <c r="E149"/>
      <c r="F149"/>
      <c r="G149"/>
      <c r="H149"/>
      <c r="I149"/>
      <c r="J149"/>
      <c r="K149"/>
      <c r="L149"/>
      <c r="M149"/>
      <c r="N149"/>
      <c r="P149"/>
      <c r="Q149"/>
    </row>
    <row r="150" spans="1:17" s="13" customFormat="1">
      <c r="A150" s="18"/>
      <c r="B150"/>
      <c r="C150"/>
      <c r="D150"/>
      <c r="E150"/>
      <c r="F150"/>
      <c r="G150"/>
      <c r="H150"/>
      <c r="I150"/>
      <c r="J150"/>
      <c r="K150"/>
      <c r="L150"/>
      <c r="M150"/>
      <c r="N150"/>
      <c r="P150"/>
      <c r="Q150"/>
    </row>
    <row r="151" spans="1:17" s="13" customFormat="1">
      <c r="A151" s="18"/>
      <c r="B151"/>
      <c r="C151"/>
      <c r="D151"/>
      <c r="E151"/>
      <c r="F151"/>
      <c r="G151"/>
      <c r="H151"/>
      <c r="I151"/>
      <c r="J151"/>
      <c r="K151"/>
      <c r="L151"/>
      <c r="M151"/>
      <c r="N151"/>
      <c r="P151"/>
      <c r="Q151"/>
    </row>
    <row r="152" spans="1:17" s="13" customFormat="1">
      <c r="A152" s="18"/>
      <c r="B152"/>
      <c r="C152"/>
      <c r="D152"/>
      <c r="E152"/>
      <c r="F152"/>
      <c r="G152"/>
      <c r="H152"/>
      <c r="I152"/>
      <c r="J152"/>
      <c r="K152"/>
      <c r="L152"/>
      <c r="M152"/>
      <c r="N152"/>
      <c r="P152"/>
      <c r="Q152"/>
    </row>
    <row r="153" spans="1:17" s="13" customFormat="1">
      <c r="A153" s="18"/>
      <c r="B153"/>
      <c r="C153"/>
      <c r="D153"/>
      <c r="E153"/>
      <c r="F153"/>
      <c r="G153"/>
      <c r="H153"/>
      <c r="I153"/>
      <c r="J153"/>
      <c r="K153"/>
      <c r="L153"/>
      <c r="M153"/>
      <c r="N153"/>
      <c r="P153"/>
      <c r="Q153"/>
    </row>
    <row r="154" spans="1:17" s="13" customFormat="1">
      <c r="A154" s="18"/>
      <c r="B154"/>
      <c r="C154"/>
      <c r="D154"/>
      <c r="E154"/>
      <c r="F154"/>
      <c r="G154"/>
      <c r="H154"/>
      <c r="I154"/>
      <c r="J154"/>
      <c r="K154"/>
      <c r="L154"/>
      <c r="M154"/>
      <c r="N154"/>
      <c r="P154"/>
      <c r="Q154"/>
    </row>
    <row r="155" spans="1:17" s="13" customFormat="1">
      <c r="A155" s="18"/>
      <c r="B155"/>
      <c r="C155"/>
      <c r="D155"/>
      <c r="E155"/>
      <c r="F155"/>
      <c r="G155"/>
      <c r="H155"/>
      <c r="I155"/>
      <c r="J155"/>
      <c r="K155"/>
      <c r="L155"/>
      <c r="M155"/>
      <c r="N155"/>
      <c r="P155"/>
      <c r="Q155"/>
    </row>
    <row r="156" spans="1:17" s="13" customFormat="1">
      <c r="A156" s="18"/>
      <c r="B156"/>
      <c r="C156"/>
      <c r="D156"/>
      <c r="E156"/>
      <c r="F156"/>
      <c r="G156"/>
      <c r="H156"/>
      <c r="I156"/>
      <c r="J156"/>
      <c r="K156"/>
      <c r="L156"/>
      <c r="M156"/>
      <c r="N156"/>
      <c r="P156"/>
      <c r="Q156"/>
    </row>
    <row r="157" spans="1:17" s="13" customFormat="1">
      <c r="A157" s="18"/>
      <c r="B157"/>
      <c r="C157"/>
      <c r="D157"/>
      <c r="E157"/>
      <c r="F157"/>
      <c r="G157"/>
      <c r="H157"/>
      <c r="I157"/>
      <c r="J157"/>
      <c r="K157"/>
      <c r="L157"/>
      <c r="M157"/>
      <c r="N157"/>
      <c r="P157"/>
      <c r="Q157"/>
    </row>
    <row r="158" spans="1:17" s="13" customFormat="1">
      <c r="A158" s="18"/>
      <c r="B158"/>
      <c r="C158"/>
      <c r="D158"/>
      <c r="E158"/>
      <c r="F158"/>
      <c r="G158"/>
      <c r="H158"/>
      <c r="I158"/>
      <c r="J158"/>
      <c r="K158"/>
      <c r="L158"/>
      <c r="M158"/>
      <c r="N158"/>
      <c r="P158"/>
      <c r="Q158"/>
    </row>
    <row r="159" spans="1:17" s="13" customFormat="1">
      <c r="A159" s="18"/>
      <c r="B159"/>
      <c r="C159"/>
      <c r="D159"/>
      <c r="E159"/>
      <c r="F159"/>
      <c r="G159"/>
      <c r="H159"/>
      <c r="I159"/>
      <c r="J159"/>
      <c r="K159"/>
      <c r="L159"/>
      <c r="M159"/>
      <c r="N159"/>
      <c r="P159"/>
      <c r="Q159"/>
    </row>
    <row r="160" spans="1:17" s="13" customFormat="1">
      <c r="A160" s="18"/>
      <c r="B160"/>
      <c r="C160"/>
      <c r="D160"/>
      <c r="E160"/>
      <c r="F160"/>
      <c r="G160"/>
      <c r="H160"/>
      <c r="I160"/>
      <c r="J160"/>
      <c r="K160"/>
      <c r="L160"/>
      <c r="M160"/>
      <c r="N160"/>
      <c r="P160"/>
      <c r="Q160"/>
    </row>
    <row r="161" spans="1:17" s="13" customFormat="1">
      <c r="A161" s="18"/>
      <c r="B161"/>
      <c r="C161"/>
      <c r="D161"/>
      <c r="E161"/>
      <c r="F161"/>
      <c r="G161"/>
      <c r="H161"/>
      <c r="I161"/>
      <c r="J161"/>
      <c r="K161"/>
      <c r="L161"/>
      <c r="M161"/>
      <c r="N161"/>
      <c r="P161"/>
      <c r="Q161"/>
    </row>
    <row r="162" spans="1:17" s="13" customFormat="1">
      <c r="A162" s="18"/>
      <c r="B162"/>
      <c r="C162"/>
      <c r="D162"/>
      <c r="E162"/>
      <c r="F162"/>
      <c r="G162"/>
      <c r="H162"/>
      <c r="I162"/>
      <c r="J162"/>
      <c r="K162"/>
      <c r="L162"/>
      <c r="M162"/>
      <c r="N162"/>
      <c r="P162"/>
      <c r="Q162"/>
    </row>
    <row r="163" spans="1:17" s="13" customFormat="1">
      <c r="A163" s="18"/>
      <c r="B163"/>
      <c r="C163"/>
      <c r="D163"/>
      <c r="E163"/>
      <c r="F163"/>
      <c r="G163"/>
      <c r="H163"/>
      <c r="I163"/>
      <c r="J163"/>
      <c r="K163"/>
      <c r="L163"/>
      <c r="M163"/>
      <c r="N163"/>
      <c r="P163"/>
      <c r="Q163"/>
    </row>
    <row r="164" spans="1:17" s="13" customFormat="1">
      <c r="A164" s="18"/>
      <c r="B164"/>
      <c r="C164"/>
      <c r="D164"/>
      <c r="E164"/>
      <c r="F164"/>
      <c r="G164"/>
      <c r="H164"/>
      <c r="I164"/>
      <c r="J164"/>
      <c r="K164"/>
      <c r="L164"/>
      <c r="M164"/>
      <c r="N164"/>
      <c r="P164"/>
      <c r="Q164"/>
    </row>
    <row r="165" spans="1:17" s="13" customFormat="1">
      <c r="A165" s="18"/>
      <c r="B165"/>
      <c r="C165"/>
      <c r="D165"/>
      <c r="E165"/>
      <c r="F165"/>
      <c r="G165"/>
      <c r="H165"/>
      <c r="I165"/>
      <c r="J165"/>
      <c r="K165"/>
      <c r="L165"/>
      <c r="M165"/>
      <c r="N165"/>
      <c r="P165"/>
      <c r="Q165"/>
    </row>
    <row r="166" spans="1:17" s="13" customFormat="1">
      <c r="A166" s="18"/>
      <c r="B166"/>
      <c r="C166"/>
      <c r="D166"/>
      <c r="E166"/>
      <c r="F166"/>
      <c r="G166"/>
      <c r="H166"/>
      <c r="I166"/>
      <c r="J166"/>
      <c r="K166"/>
      <c r="L166"/>
      <c r="M166"/>
      <c r="N166"/>
      <c r="P166"/>
      <c r="Q166"/>
    </row>
    <row r="167" spans="1:17" s="13" customFormat="1">
      <c r="A167" s="18"/>
      <c r="B167"/>
      <c r="C167"/>
      <c r="D167"/>
      <c r="E167"/>
      <c r="F167"/>
      <c r="G167"/>
      <c r="H167"/>
      <c r="I167"/>
      <c r="J167"/>
      <c r="K167"/>
      <c r="L167"/>
      <c r="M167"/>
      <c r="N167"/>
      <c r="P167"/>
      <c r="Q167"/>
    </row>
    <row r="168" spans="1:17" s="13" customFormat="1">
      <c r="A168" s="18"/>
      <c r="B168"/>
      <c r="C168"/>
      <c r="D168"/>
      <c r="E168"/>
      <c r="F168"/>
      <c r="G168"/>
      <c r="H168"/>
      <c r="I168"/>
      <c r="J168"/>
      <c r="K168"/>
      <c r="L168"/>
      <c r="M168"/>
      <c r="N168"/>
      <c r="P168"/>
      <c r="Q168"/>
    </row>
    <row r="169" spans="1:17" s="13" customFormat="1">
      <c r="A169" s="18"/>
      <c r="B169"/>
      <c r="C169"/>
      <c r="D169"/>
      <c r="E169"/>
      <c r="F169"/>
      <c r="G169"/>
      <c r="H169"/>
      <c r="I169"/>
      <c r="J169"/>
      <c r="K169"/>
      <c r="L169"/>
      <c r="M169"/>
      <c r="N169"/>
      <c r="P169"/>
      <c r="Q169"/>
    </row>
    <row r="170" spans="1:17" s="13" customFormat="1">
      <c r="A170" s="18"/>
      <c r="B170"/>
      <c r="C170"/>
      <c r="D170"/>
      <c r="E170"/>
      <c r="F170"/>
      <c r="G170"/>
      <c r="H170"/>
      <c r="I170"/>
      <c r="J170"/>
      <c r="K170"/>
      <c r="L170"/>
      <c r="M170"/>
      <c r="N170"/>
      <c r="P170"/>
      <c r="Q170"/>
    </row>
    <row r="171" spans="1:17" s="13" customFormat="1">
      <c r="A171" s="18"/>
      <c r="B171"/>
      <c r="C171"/>
      <c r="D171"/>
      <c r="E171"/>
      <c r="F171"/>
      <c r="G171"/>
      <c r="H171"/>
      <c r="I171"/>
      <c r="J171"/>
      <c r="K171"/>
      <c r="L171"/>
      <c r="M171"/>
      <c r="N171"/>
      <c r="P171"/>
      <c r="Q171"/>
    </row>
    <row r="172" spans="1:17" s="13" customFormat="1">
      <c r="A172" s="18"/>
      <c r="B172"/>
      <c r="C172"/>
      <c r="D172"/>
      <c r="E172"/>
      <c r="F172"/>
      <c r="G172"/>
      <c r="H172"/>
      <c r="I172"/>
      <c r="J172"/>
      <c r="K172"/>
      <c r="L172"/>
      <c r="M172"/>
      <c r="N172"/>
      <c r="P172"/>
      <c r="Q172"/>
    </row>
    <row r="173" spans="1:17" s="13" customFormat="1">
      <c r="A173" s="18"/>
      <c r="B173"/>
      <c r="C173"/>
      <c r="D173"/>
      <c r="E173"/>
      <c r="F173"/>
      <c r="G173"/>
      <c r="H173"/>
      <c r="I173"/>
      <c r="J173"/>
      <c r="K173"/>
      <c r="L173"/>
      <c r="M173"/>
      <c r="N173"/>
      <c r="P173"/>
      <c r="Q173"/>
    </row>
    <row r="174" spans="1:17" s="13" customFormat="1">
      <c r="A174" s="18"/>
      <c r="B174"/>
      <c r="C174"/>
      <c r="D174"/>
      <c r="E174"/>
      <c r="F174"/>
      <c r="G174"/>
      <c r="H174"/>
      <c r="I174"/>
      <c r="J174"/>
      <c r="K174"/>
      <c r="L174"/>
      <c r="M174"/>
      <c r="N174"/>
      <c r="P174"/>
      <c r="Q174"/>
    </row>
    <row r="175" spans="1:17" s="13" customFormat="1">
      <c r="A175" s="18"/>
      <c r="B175"/>
      <c r="C175"/>
      <c r="D175"/>
      <c r="E175"/>
      <c r="F175"/>
      <c r="G175"/>
      <c r="H175"/>
      <c r="I175"/>
      <c r="J175"/>
      <c r="K175"/>
      <c r="L175"/>
      <c r="M175"/>
      <c r="N175"/>
      <c r="P175"/>
      <c r="Q175"/>
    </row>
    <row r="176" spans="1:17" s="13" customFormat="1">
      <c r="A176" s="18"/>
      <c r="B176"/>
      <c r="C176"/>
      <c r="D176"/>
      <c r="E176"/>
      <c r="F176"/>
      <c r="G176"/>
      <c r="H176"/>
      <c r="I176"/>
      <c r="J176"/>
      <c r="K176"/>
      <c r="L176"/>
      <c r="M176"/>
      <c r="N176"/>
      <c r="P176"/>
      <c r="Q176"/>
    </row>
    <row r="177" spans="1:17" s="13" customFormat="1">
      <c r="A177" s="18"/>
      <c r="B177"/>
      <c r="C177"/>
      <c r="D177"/>
      <c r="E177"/>
      <c r="F177"/>
      <c r="G177"/>
      <c r="H177"/>
      <c r="I177"/>
      <c r="J177"/>
      <c r="K177"/>
      <c r="L177"/>
      <c r="M177"/>
      <c r="N177"/>
      <c r="P177"/>
      <c r="Q177"/>
    </row>
    <row r="178" spans="1:17" s="13" customFormat="1">
      <c r="A178" s="18"/>
      <c r="B178"/>
      <c r="C178"/>
      <c r="D178"/>
      <c r="E178"/>
      <c r="F178"/>
      <c r="G178"/>
      <c r="H178"/>
      <c r="I178"/>
      <c r="J178"/>
      <c r="K178"/>
      <c r="L178"/>
      <c r="M178"/>
      <c r="N178"/>
      <c r="P178"/>
      <c r="Q178"/>
    </row>
    <row r="179" spans="1:17" s="13" customFormat="1">
      <c r="A179" s="18"/>
      <c r="B179"/>
      <c r="C179"/>
      <c r="D179"/>
      <c r="E179"/>
      <c r="F179"/>
      <c r="G179"/>
      <c r="H179"/>
      <c r="I179"/>
      <c r="J179"/>
      <c r="K179"/>
      <c r="L179"/>
      <c r="M179"/>
      <c r="N179"/>
      <c r="P179"/>
      <c r="Q179"/>
    </row>
    <row r="180" spans="1:17" s="13" customFormat="1">
      <c r="A180" s="18"/>
      <c r="B180"/>
      <c r="C180"/>
      <c r="D180"/>
      <c r="E180"/>
      <c r="F180"/>
      <c r="G180"/>
      <c r="H180"/>
      <c r="I180"/>
      <c r="J180"/>
      <c r="K180"/>
      <c r="L180"/>
      <c r="M180"/>
      <c r="N180"/>
      <c r="P180"/>
      <c r="Q180"/>
    </row>
    <row r="181" spans="1:17" s="13" customFormat="1">
      <c r="A181" s="18"/>
      <c r="B181"/>
      <c r="C181"/>
      <c r="D181"/>
      <c r="E181"/>
      <c r="F181"/>
      <c r="G181"/>
      <c r="H181"/>
      <c r="I181"/>
      <c r="J181"/>
      <c r="K181"/>
      <c r="L181"/>
      <c r="M181"/>
      <c r="N181"/>
      <c r="P181"/>
      <c r="Q181"/>
    </row>
    <row r="182" spans="1:17" s="13" customFormat="1">
      <c r="A182" s="18"/>
      <c r="B182"/>
      <c r="C182"/>
      <c r="D182"/>
      <c r="E182"/>
      <c r="F182"/>
      <c r="G182"/>
      <c r="H182"/>
      <c r="I182"/>
      <c r="J182"/>
      <c r="K182"/>
      <c r="L182"/>
      <c r="M182"/>
      <c r="N182"/>
      <c r="P182"/>
      <c r="Q182"/>
    </row>
    <row r="183" spans="1:17" s="13" customFormat="1">
      <c r="A183" s="18"/>
      <c r="B183"/>
      <c r="C183"/>
      <c r="D183"/>
      <c r="E183"/>
      <c r="F183"/>
      <c r="G183"/>
      <c r="H183"/>
      <c r="I183"/>
      <c r="J183"/>
      <c r="K183"/>
      <c r="L183"/>
      <c r="M183"/>
      <c r="N183"/>
      <c r="P183"/>
      <c r="Q183"/>
    </row>
    <row r="184" spans="1:17" s="13" customFormat="1">
      <c r="A184" s="18"/>
      <c r="B184"/>
      <c r="C184"/>
      <c r="D184"/>
      <c r="E184"/>
      <c r="F184"/>
      <c r="G184"/>
      <c r="H184"/>
      <c r="I184"/>
      <c r="J184"/>
      <c r="K184"/>
      <c r="L184"/>
      <c r="M184"/>
      <c r="N184"/>
      <c r="P184"/>
      <c r="Q184"/>
    </row>
    <row r="185" spans="1:17" s="13" customFormat="1">
      <c r="A185" s="18"/>
      <c r="B185"/>
      <c r="C185"/>
      <c r="D185"/>
      <c r="E185"/>
      <c r="F185"/>
      <c r="G185"/>
      <c r="H185"/>
      <c r="I185"/>
      <c r="J185"/>
      <c r="K185"/>
      <c r="L185"/>
      <c r="M185"/>
      <c r="N185"/>
      <c r="P185"/>
      <c r="Q185"/>
    </row>
    <row r="186" spans="1:17" s="13" customFormat="1">
      <c r="A186" s="18"/>
      <c r="B186"/>
      <c r="C186"/>
      <c r="D186"/>
      <c r="E186"/>
      <c r="F186"/>
      <c r="G186"/>
      <c r="H186"/>
      <c r="I186"/>
      <c r="J186"/>
      <c r="K186"/>
      <c r="L186"/>
      <c r="M186"/>
      <c r="N186"/>
      <c r="P186"/>
      <c r="Q186"/>
    </row>
    <row r="187" spans="1:17" s="13" customFormat="1">
      <c r="A187" s="18"/>
      <c r="B187"/>
      <c r="C187"/>
      <c r="D187"/>
      <c r="E187"/>
      <c r="F187"/>
      <c r="G187"/>
      <c r="H187"/>
      <c r="I187"/>
      <c r="J187"/>
      <c r="K187"/>
      <c r="L187"/>
      <c r="M187"/>
      <c r="N187"/>
      <c r="P187"/>
      <c r="Q187"/>
    </row>
    <row r="188" spans="1:17" s="13" customFormat="1">
      <c r="A188" s="18"/>
      <c r="B188"/>
      <c r="C188"/>
      <c r="D188"/>
      <c r="E188"/>
      <c r="F188"/>
      <c r="G188"/>
      <c r="H188"/>
      <c r="I188"/>
      <c r="J188"/>
      <c r="K188"/>
      <c r="L188"/>
      <c r="M188"/>
      <c r="N188"/>
      <c r="P188"/>
      <c r="Q188"/>
    </row>
    <row r="189" spans="1:17" s="13" customFormat="1">
      <c r="A189" s="18"/>
      <c r="B189"/>
      <c r="C189"/>
      <c r="D189"/>
      <c r="E189"/>
      <c r="F189"/>
      <c r="G189"/>
      <c r="H189"/>
      <c r="I189"/>
      <c r="J189"/>
      <c r="K189"/>
      <c r="L189"/>
      <c r="M189"/>
      <c r="N189"/>
      <c r="P189"/>
      <c r="Q189"/>
    </row>
    <row r="190" spans="1:17" s="13" customFormat="1">
      <c r="A190" s="18"/>
      <c r="B190"/>
      <c r="C190"/>
      <c r="D190"/>
      <c r="E190"/>
      <c r="F190"/>
      <c r="G190"/>
      <c r="H190"/>
      <c r="I190"/>
      <c r="J190"/>
      <c r="K190"/>
      <c r="L190"/>
      <c r="M190"/>
      <c r="N190"/>
      <c r="P190"/>
      <c r="Q190"/>
    </row>
    <row r="191" spans="1:17" s="13" customFormat="1">
      <c r="A191" s="18"/>
      <c r="B191"/>
      <c r="C191"/>
      <c r="D191"/>
      <c r="E191"/>
      <c r="F191"/>
      <c r="G191"/>
      <c r="H191"/>
      <c r="I191"/>
      <c r="J191"/>
      <c r="K191"/>
      <c r="L191"/>
      <c r="M191"/>
      <c r="N191"/>
      <c r="P191"/>
      <c r="Q191"/>
    </row>
    <row r="192" spans="1:17" s="13" customFormat="1">
      <c r="A192" s="18"/>
      <c r="B192"/>
      <c r="C192"/>
      <c r="D192"/>
      <c r="E192"/>
      <c r="F192"/>
      <c r="G192"/>
      <c r="H192"/>
      <c r="I192"/>
      <c r="J192"/>
      <c r="K192"/>
      <c r="L192"/>
      <c r="M192"/>
      <c r="N192"/>
      <c r="P192"/>
      <c r="Q192"/>
    </row>
    <row r="193" spans="1:17" s="13" customFormat="1">
      <c r="A193" s="18"/>
      <c r="B193"/>
      <c r="C193"/>
      <c r="D193"/>
      <c r="E193"/>
      <c r="F193"/>
      <c r="G193"/>
      <c r="H193"/>
      <c r="I193"/>
      <c r="J193"/>
      <c r="K193"/>
      <c r="L193"/>
      <c r="M193"/>
      <c r="N193"/>
      <c r="P193"/>
      <c r="Q193"/>
    </row>
    <row r="194" spans="1:17" s="13" customFormat="1">
      <c r="A194" s="18"/>
      <c r="B194"/>
      <c r="C194"/>
      <c r="D194"/>
      <c r="E194"/>
      <c r="F194"/>
      <c r="G194"/>
      <c r="H194"/>
      <c r="I194"/>
      <c r="J194"/>
      <c r="K194"/>
      <c r="L194"/>
      <c r="M194"/>
      <c r="N194"/>
      <c r="P194"/>
      <c r="Q194"/>
    </row>
    <row r="195" spans="1:17" s="13" customFormat="1">
      <c r="A195" s="18"/>
      <c r="B195"/>
      <c r="C195"/>
      <c r="D195"/>
      <c r="E195"/>
      <c r="F195"/>
      <c r="G195"/>
      <c r="H195"/>
      <c r="I195"/>
      <c r="J195"/>
      <c r="K195"/>
      <c r="L195"/>
      <c r="M195"/>
      <c r="N195"/>
      <c r="P195"/>
      <c r="Q195"/>
    </row>
    <row r="196" spans="1:17" s="13" customFormat="1">
      <c r="A196" s="18"/>
      <c r="B196"/>
      <c r="C196"/>
      <c r="D196"/>
      <c r="E196"/>
      <c r="F196"/>
      <c r="G196"/>
      <c r="H196"/>
      <c r="I196"/>
      <c r="J196"/>
      <c r="K196"/>
      <c r="L196"/>
      <c r="M196"/>
      <c r="N196"/>
      <c r="P196"/>
      <c r="Q196"/>
    </row>
    <row r="197" spans="1:17" s="13" customFormat="1">
      <c r="A197" s="18"/>
      <c r="B197"/>
      <c r="C197"/>
      <c r="D197"/>
      <c r="E197"/>
      <c r="F197"/>
      <c r="G197"/>
      <c r="H197"/>
      <c r="I197"/>
      <c r="J197"/>
      <c r="K197"/>
      <c r="L197"/>
      <c r="M197"/>
      <c r="N197"/>
      <c r="P197"/>
      <c r="Q197"/>
    </row>
    <row r="198" spans="1:17" s="13" customFormat="1">
      <c r="A198" s="18"/>
      <c r="B198"/>
      <c r="C198"/>
      <c r="D198"/>
      <c r="E198"/>
      <c r="F198"/>
      <c r="G198"/>
      <c r="H198"/>
      <c r="I198"/>
      <c r="J198"/>
      <c r="K198"/>
      <c r="L198"/>
      <c r="M198"/>
      <c r="N198"/>
      <c r="P198"/>
      <c r="Q198"/>
    </row>
    <row r="199" spans="1:17" s="13" customFormat="1">
      <c r="A199" s="18"/>
      <c r="B199"/>
      <c r="C199"/>
      <c r="D199"/>
      <c r="E199"/>
      <c r="F199"/>
      <c r="G199"/>
      <c r="H199"/>
      <c r="I199"/>
      <c r="J199"/>
      <c r="K199"/>
      <c r="L199"/>
      <c r="M199"/>
      <c r="N199"/>
      <c r="P199"/>
      <c r="Q199"/>
    </row>
    <row r="200" spans="1:17" s="13" customFormat="1">
      <c r="A200" s="18"/>
      <c r="B200"/>
      <c r="C200"/>
      <c r="D200"/>
      <c r="E200"/>
      <c r="F200"/>
      <c r="G200"/>
      <c r="H200"/>
      <c r="I200"/>
      <c r="J200"/>
      <c r="K200"/>
      <c r="L200"/>
      <c r="M200"/>
      <c r="N200"/>
      <c r="P200"/>
      <c r="Q200"/>
    </row>
    <row r="201" spans="1:17" s="13" customFormat="1">
      <c r="A201" s="18"/>
      <c r="B201"/>
      <c r="C201"/>
      <c r="D201"/>
      <c r="E201"/>
      <c r="F201"/>
      <c r="G201"/>
      <c r="H201"/>
      <c r="I201"/>
      <c r="J201"/>
      <c r="K201"/>
      <c r="L201"/>
      <c r="M201"/>
      <c r="N201"/>
      <c r="P201"/>
      <c r="Q201"/>
    </row>
    <row r="202" spans="1:17" s="13" customFormat="1">
      <c r="A202" s="18"/>
      <c r="B202"/>
      <c r="C202"/>
      <c r="D202"/>
      <c r="E202"/>
      <c r="F202"/>
      <c r="G202"/>
      <c r="H202"/>
      <c r="I202"/>
      <c r="J202"/>
      <c r="K202"/>
      <c r="L202"/>
      <c r="M202"/>
      <c r="N202"/>
      <c r="P202"/>
      <c r="Q202"/>
    </row>
    <row r="203" spans="1:17" s="13" customFormat="1">
      <c r="A203" s="18"/>
      <c r="B203"/>
      <c r="C203"/>
      <c r="D203"/>
      <c r="E203"/>
      <c r="F203"/>
      <c r="G203"/>
      <c r="H203"/>
      <c r="I203"/>
      <c r="J203"/>
      <c r="K203"/>
      <c r="L203"/>
      <c r="M203"/>
      <c r="N203"/>
      <c r="P203"/>
      <c r="Q203"/>
    </row>
    <row r="204" spans="1:17" s="13" customFormat="1">
      <c r="A204" s="18"/>
      <c r="B204"/>
      <c r="C204"/>
      <c r="D204"/>
      <c r="E204"/>
      <c r="F204"/>
      <c r="G204"/>
      <c r="H204"/>
      <c r="I204"/>
      <c r="J204"/>
      <c r="K204"/>
      <c r="L204"/>
      <c r="M204"/>
      <c r="N204"/>
      <c r="P204"/>
      <c r="Q204"/>
    </row>
    <row r="205" spans="1:17" s="13" customFormat="1">
      <c r="A205" s="18"/>
      <c r="B205"/>
      <c r="C205"/>
      <c r="D205"/>
      <c r="E205"/>
      <c r="F205"/>
      <c r="G205"/>
      <c r="H205"/>
      <c r="I205"/>
      <c r="J205"/>
      <c r="K205"/>
      <c r="L205"/>
      <c r="M205"/>
      <c r="N205"/>
      <c r="P205"/>
      <c r="Q205"/>
    </row>
    <row r="206" spans="1:17" s="13" customFormat="1">
      <c r="A206" s="18"/>
      <c r="B206"/>
      <c r="C206"/>
      <c r="D206"/>
      <c r="E206"/>
      <c r="F206"/>
      <c r="G206"/>
      <c r="H206"/>
      <c r="I206"/>
      <c r="J206"/>
      <c r="K206"/>
      <c r="L206"/>
      <c r="M206"/>
      <c r="N206"/>
      <c r="P206"/>
      <c r="Q206"/>
    </row>
    <row r="207" spans="1:17" s="13" customFormat="1">
      <c r="A207" s="18"/>
      <c r="B207"/>
      <c r="C207"/>
      <c r="D207"/>
      <c r="E207"/>
      <c r="F207"/>
      <c r="G207"/>
      <c r="H207"/>
      <c r="I207"/>
      <c r="J207"/>
      <c r="K207"/>
      <c r="L207"/>
      <c r="M207"/>
      <c r="N207"/>
      <c r="P207"/>
      <c r="Q207"/>
    </row>
    <row r="208" spans="1:17" s="13" customFormat="1">
      <c r="A208" s="18"/>
      <c r="B208"/>
      <c r="C208"/>
      <c r="D208"/>
      <c r="E208"/>
      <c r="F208"/>
      <c r="G208"/>
      <c r="H208"/>
      <c r="I208"/>
      <c r="J208"/>
      <c r="K208"/>
      <c r="L208"/>
      <c r="M208"/>
      <c r="N208"/>
      <c r="P208"/>
      <c r="Q208"/>
    </row>
    <row r="209" spans="1:17" s="13" customFormat="1">
      <c r="A209" s="18"/>
      <c r="B209"/>
      <c r="C209"/>
      <c r="D209"/>
      <c r="E209"/>
      <c r="F209"/>
      <c r="G209"/>
      <c r="H209"/>
      <c r="I209"/>
      <c r="J209"/>
      <c r="K209"/>
      <c r="L209"/>
      <c r="M209"/>
      <c r="N209"/>
      <c r="P209"/>
      <c r="Q209"/>
    </row>
    <row r="210" spans="1:17" s="13" customFormat="1">
      <c r="A210" s="18"/>
      <c r="B210"/>
      <c r="C210"/>
      <c r="D210"/>
      <c r="E210"/>
      <c r="F210"/>
      <c r="G210"/>
      <c r="H210"/>
      <c r="I210"/>
      <c r="J210"/>
      <c r="K210"/>
      <c r="L210"/>
      <c r="M210"/>
      <c r="N210"/>
      <c r="P210"/>
      <c r="Q210"/>
    </row>
    <row r="211" spans="1:17" s="13" customFormat="1">
      <c r="A211" s="18"/>
      <c r="B211"/>
      <c r="C211"/>
      <c r="D211"/>
      <c r="E211"/>
      <c r="F211"/>
      <c r="G211"/>
      <c r="H211"/>
      <c r="I211"/>
      <c r="J211"/>
      <c r="K211"/>
      <c r="L211"/>
      <c r="M211"/>
      <c r="N211"/>
      <c r="P211"/>
      <c r="Q211"/>
    </row>
    <row r="212" spans="1:17" s="13" customFormat="1">
      <c r="A212" s="18"/>
      <c r="B212"/>
      <c r="C212"/>
      <c r="D212"/>
      <c r="E212"/>
      <c r="F212"/>
      <c r="G212"/>
      <c r="H212"/>
      <c r="I212"/>
      <c r="J212"/>
      <c r="K212"/>
      <c r="L212"/>
      <c r="M212"/>
      <c r="N212"/>
      <c r="P212"/>
      <c r="Q212"/>
    </row>
    <row r="213" spans="1:17" s="13" customFormat="1">
      <c r="A213" s="18"/>
      <c r="B213"/>
      <c r="C213"/>
      <c r="D213"/>
      <c r="E213"/>
      <c r="F213"/>
      <c r="G213"/>
      <c r="H213"/>
      <c r="I213"/>
      <c r="J213"/>
      <c r="K213"/>
      <c r="L213"/>
      <c r="M213"/>
      <c r="N213"/>
      <c r="P213"/>
      <c r="Q213"/>
    </row>
    <row r="214" spans="1:17" s="13" customFormat="1">
      <c r="A214" s="18"/>
      <c r="B214"/>
      <c r="C214"/>
      <c r="D214"/>
      <c r="E214"/>
      <c r="F214"/>
      <c r="G214"/>
      <c r="H214"/>
      <c r="I214"/>
      <c r="J214"/>
      <c r="K214"/>
      <c r="L214"/>
      <c r="M214"/>
      <c r="N214"/>
      <c r="P214"/>
      <c r="Q214"/>
    </row>
    <row r="215" spans="1:17" s="13" customFormat="1">
      <c r="A215" s="18"/>
      <c r="B215"/>
      <c r="C215"/>
      <c r="D215"/>
      <c r="E215"/>
      <c r="F215"/>
      <c r="G215"/>
      <c r="H215"/>
      <c r="I215"/>
      <c r="J215"/>
      <c r="K215"/>
      <c r="L215"/>
      <c r="M215"/>
      <c r="N215"/>
      <c r="P215"/>
      <c r="Q215"/>
    </row>
    <row r="216" spans="1:17" s="13" customFormat="1">
      <c r="A216" s="18"/>
      <c r="B216"/>
      <c r="C216"/>
      <c r="D216"/>
      <c r="E216"/>
      <c r="F216"/>
      <c r="G216"/>
      <c r="H216"/>
      <c r="I216"/>
      <c r="J216"/>
      <c r="K216"/>
      <c r="L216"/>
      <c r="M216"/>
      <c r="N216"/>
      <c r="P216"/>
      <c r="Q216"/>
    </row>
    <row r="217" spans="1:17" s="13" customFormat="1">
      <c r="A217" s="18"/>
      <c r="B217"/>
      <c r="C217"/>
      <c r="D217"/>
      <c r="E217"/>
      <c r="F217"/>
      <c r="G217"/>
      <c r="H217"/>
      <c r="I217"/>
      <c r="J217"/>
      <c r="K217"/>
      <c r="L217"/>
      <c r="M217"/>
      <c r="N217"/>
      <c r="P217"/>
      <c r="Q217"/>
    </row>
    <row r="218" spans="1:17" s="13" customFormat="1">
      <c r="A218" s="18"/>
      <c r="B218"/>
      <c r="C218"/>
      <c r="D218"/>
      <c r="E218"/>
      <c r="F218"/>
      <c r="G218"/>
      <c r="H218"/>
      <c r="I218"/>
      <c r="J218"/>
      <c r="K218"/>
      <c r="L218"/>
      <c r="M218"/>
      <c r="N218"/>
      <c r="P218"/>
      <c r="Q218"/>
    </row>
    <row r="219" spans="1:17" s="13" customFormat="1">
      <c r="A219" s="18"/>
      <c r="B219"/>
      <c r="C219"/>
      <c r="D219"/>
      <c r="E219"/>
      <c r="F219"/>
      <c r="G219"/>
      <c r="H219"/>
      <c r="I219"/>
      <c r="J219"/>
      <c r="K219"/>
      <c r="L219"/>
      <c r="M219"/>
      <c r="N219"/>
      <c r="P219"/>
      <c r="Q219"/>
    </row>
    <row r="220" spans="1:17" s="13" customFormat="1">
      <c r="A220" s="18"/>
      <c r="B220"/>
      <c r="C220"/>
      <c r="D220"/>
      <c r="E220"/>
      <c r="F220"/>
      <c r="G220"/>
      <c r="H220"/>
      <c r="I220"/>
      <c r="J220"/>
      <c r="K220"/>
      <c r="L220"/>
      <c r="M220"/>
      <c r="N220"/>
      <c r="P220"/>
      <c r="Q220"/>
    </row>
    <row r="221" spans="1:17" s="13" customFormat="1">
      <c r="A221" s="18"/>
      <c r="B221"/>
      <c r="C221"/>
      <c r="D221"/>
      <c r="E221"/>
      <c r="F221"/>
      <c r="G221"/>
      <c r="H221"/>
      <c r="I221"/>
      <c r="J221"/>
      <c r="K221"/>
      <c r="L221"/>
      <c r="M221"/>
      <c r="N221"/>
      <c r="P221"/>
      <c r="Q221"/>
    </row>
    <row r="222" spans="1:17" s="13" customFormat="1">
      <c r="A222" s="18"/>
      <c r="B222"/>
      <c r="C222"/>
      <c r="D222"/>
      <c r="E222"/>
      <c r="F222"/>
      <c r="G222"/>
      <c r="H222"/>
      <c r="I222"/>
      <c r="J222"/>
      <c r="K222"/>
      <c r="L222"/>
      <c r="M222"/>
      <c r="N222"/>
      <c r="P222"/>
      <c r="Q222"/>
    </row>
    <row r="223" spans="1:17" s="13" customFormat="1">
      <c r="A223" s="18"/>
      <c r="B223"/>
      <c r="C223"/>
      <c r="D223"/>
      <c r="E223"/>
      <c r="F223"/>
      <c r="G223"/>
      <c r="H223"/>
      <c r="I223"/>
      <c r="J223"/>
      <c r="K223"/>
      <c r="L223"/>
      <c r="M223"/>
      <c r="N223"/>
      <c r="P223"/>
      <c r="Q223"/>
    </row>
    <row r="224" spans="1:17" s="13" customFormat="1">
      <c r="A224" s="18"/>
      <c r="B224"/>
      <c r="C224"/>
      <c r="D224"/>
      <c r="E224"/>
      <c r="F224"/>
      <c r="G224"/>
      <c r="H224"/>
      <c r="I224"/>
      <c r="J224"/>
      <c r="K224"/>
      <c r="L224"/>
      <c r="M224"/>
      <c r="N224"/>
      <c r="P224"/>
      <c r="Q224"/>
    </row>
    <row r="225" spans="1:17" s="13" customFormat="1">
      <c r="A225" s="18"/>
      <c r="B225"/>
      <c r="C225"/>
      <c r="D225"/>
      <c r="E225"/>
      <c r="F225"/>
      <c r="G225"/>
      <c r="H225"/>
      <c r="I225"/>
      <c r="J225"/>
      <c r="K225"/>
      <c r="L225"/>
      <c r="M225"/>
      <c r="N225"/>
      <c r="P225"/>
      <c r="Q225"/>
    </row>
    <row r="226" spans="1:17" s="13" customFormat="1">
      <c r="A226" s="18"/>
      <c r="B226"/>
      <c r="C226"/>
      <c r="D226"/>
      <c r="E226"/>
      <c r="F226"/>
      <c r="G226"/>
      <c r="H226"/>
      <c r="I226"/>
      <c r="J226"/>
      <c r="K226"/>
      <c r="L226"/>
      <c r="M226"/>
      <c r="N226"/>
      <c r="P226"/>
      <c r="Q226"/>
    </row>
    <row r="227" spans="1:17" s="13" customFormat="1">
      <c r="A227" s="18"/>
      <c r="B227"/>
      <c r="C227"/>
      <c r="D227"/>
      <c r="E227"/>
      <c r="F227"/>
      <c r="G227"/>
      <c r="H227"/>
      <c r="I227"/>
      <c r="J227"/>
      <c r="K227"/>
      <c r="L227"/>
      <c r="M227"/>
      <c r="N227"/>
      <c r="P227"/>
      <c r="Q227"/>
    </row>
    <row r="228" spans="1:17" s="13" customFormat="1">
      <c r="A228" s="18"/>
      <c r="B228"/>
      <c r="C228"/>
      <c r="D228"/>
      <c r="E228"/>
      <c r="F228"/>
      <c r="G228"/>
      <c r="H228"/>
      <c r="I228"/>
      <c r="J228"/>
      <c r="K228"/>
      <c r="L228"/>
      <c r="M228"/>
      <c r="N228"/>
      <c r="P228"/>
      <c r="Q228"/>
    </row>
    <row r="229" spans="1:17" s="13" customFormat="1">
      <c r="A229" s="18"/>
      <c r="B229"/>
      <c r="C229"/>
      <c r="D229"/>
      <c r="E229"/>
      <c r="F229"/>
      <c r="G229"/>
      <c r="H229"/>
      <c r="I229"/>
      <c r="J229"/>
      <c r="K229"/>
      <c r="L229"/>
      <c r="M229"/>
      <c r="N229"/>
      <c r="P229"/>
      <c r="Q229"/>
    </row>
    <row r="230" spans="1:17" s="13" customFormat="1">
      <c r="A230" s="18"/>
      <c r="B230"/>
      <c r="C230"/>
      <c r="D230"/>
      <c r="E230"/>
      <c r="F230"/>
      <c r="G230"/>
      <c r="H230"/>
      <c r="I230"/>
      <c r="J230"/>
      <c r="K230"/>
      <c r="L230"/>
      <c r="M230"/>
      <c r="N230"/>
      <c r="P230"/>
      <c r="Q230"/>
    </row>
    <row r="231" spans="1:17" s="13" customFormat="1">
      <c r="A231" s="18"/>
      <c r="B231"/>
      <c r="C231"/>
      <c r="D231"/>
      <c r="E231"/>
      <c r="F231"/>
      <c r="G231"/>
      <c r="H231"/>
      <c r="I231"/>
      <c r="J231"/>
      <c r="K231"/>
      <c r="L231"/>
      <c r="M231"/>
      <c r="N231"/>
      <c r="P231"/>
      <c r="Q231"/>
    </row>
    <row r="232" spans="1:17" s="13" customFormat="1">
      <c r="A232" s="18"/>
      <c r="B232"/>
      <c r="C232"/>
      <c r="D232"/>
      <c r="E232"/>
      <c r="F232"/>
      <c r="G232"/>
      <c r="H232"/>
      <c r="I232"/>
      <c r="J232"/>
      <c r="K232"/>
      <c r="L232"/>
      <c r="M232"/>
      <c r="N232"/>
      <c r="P232"/>
      <c r="Q232"/>
    </row>
    <row r="233" spans="1:17" s="13" customFormat="1">
      <c r="A233" s="18"/>
      <c r="B233"/>
      <c r="C233"/>
      <c r="D233"/>
      <c r="E233"/>
      <c r="F233"/>
      <c r="G233"/>
      <c r="H233"/>
      <c r="I233"/>
      <c r="J233"/>
      <c r="K233"/>
      <c r="L233"/>
      <c r="M233"/>
      <c r="N233"/>
      <c r="P233"/>
      <c r="Q233"/>
    </row>
    <row r="234" spans="1:17" s="13" customFormat="1">
      <c r="A234" s="18"/>
      <c r="B234"/>
      <c r="C234"/>
      <c r="D234"/>
      <c r="E234"/>
      <c r="F234"/>
      <c r="G234"/>
      <c r="H234"/>
      <c r="I234"/>
      <c r="J234"/>
      <c r="K234"/>
      <c r="L234"/>
      <c r="M234"/>
      <c r="N234"/>
      <c r="P234"/>
      <c r="Q234"/>
    </row>
    <row r="235" spans="1:17" s="13" customFormat="1">
      <c r="A235" s="18"/>
      <c r="B235"/>
      <c r="C235"/>
      <c r="D235"/>
      <c r="E235"/>
      <c r="F235"/>
      <c r="G235"/>
      <c r="H235"/>
      <c r="I235"/>
      <c r="J235"/>
      <c r="K235"/>
      <c r="L235"/>
      <c r="M235"/>
      <c r="N235"/>
      <c r="P235"/>
      <c r="Q235"/>
    </row>
    <row r="236" spans="1:17" s="13" customFormat="1">
      <c r="A236" s="18"/>
      <c r="B236"/>
      <c r="C236"/>
      <c r="D236"/>
      <c r="E236"/>
      <c r="F236"/>
      <c r="G236"/>
      <c r="H236"/>
      <c r="I236"/>
      <c r="J236"/>
      <c r="K236"/>
      <c r="L236"/>
      <c r="M236"/>
      <c r="N236"/>
      <c r="P236"/>
      <c r="Q236"/>
    </row>
    <row r="237" spans="1:17" s="13" customFormat="1">
      <c r="A237" s="18"/>
      <c r="B237"/>
      <c r="C237"/>
      <c r="D237"/>
      <c r="E237"/>
      <c r="F237"/>
      <c r="G237"/>
      <c r="H237"/>
      <c r="I237"/>
      <c r="J237"/>
      <c r="K237"/>
      <c r="L237"/>
      <c r="M237"/>
      <c r="N237"/>
      <c r="P237"/>
      <c r="Q237"/>
    </row>
    <row r="238" spans="1:17" s="13" customFormat="1">
      <c r="A238" s="18"/>
      <c r="B238"/>
      <c r="C238"/>
      <c r="D238"/>
      <c r="E238"/>
      <c r="F238"/>
      <c r="G238"/>
      <c r="H238"/>
      <c r="I238"/>
      <c r="J238"/>
      <c r="K238"/>
      <c r="L238"/>
      <c r="M238"/>
      <c r="N238"/>
      <c r="P238"/>
      <c r="Q238"/>
    </row>
    <row r="239" spans="1:17" s="13" customFormat="1">
      <c r="A239" s="18"/>
      <c r="B239"/>
      <c r="C239"/>
      <c r="D239"/>
      <c r="E239"/>
      <c r="F239"/>
      <c r="G239"/>
      <c r="H239"/>
      <c r="I239"/>
      <c r="J239"/>
      <c r="K239"/>
      <c r="L239"/>
      <c r="M239"/>
      <c r="N239"/>
      <c r="P239"/>
      <c r="Q239"/>
    </row>
    <row r="240" spans="1:17" s="13" customFormat="1">
      <c r="A240" s="18"/>
      <c r="B240"/>
      <c r="C240"/>
      <c r="D240"/>
      <c r="E240"/>
      <c r="F240"/>
      <c r="G240"/>
      <c r="H240"/>
      <c r="I240"/>
      <c r="J240"/>
      <c r="K240"/>
      <c r="L240"/>
      <c r="M240"/>
      <c r="N240"/>
      <c r="P240"/>
      <c r="Q240"/>
    </row>
    <row r="241" spans="1:17" s="13" customFormat="1">
      <c r="A241" s="18"/>
      <c r="B241"/>
      <c r="C241"/>
      <c r="D241"/>
      <c r="E241"/>
      <c r="F241"/>
      <c r="G241"/>
      <c r="H241"/>
      <c r="I241"/>
      <c r="J241"/>
      <c r="K241"/>
      <c r="L241"/>
      <c r="M241"/>
      <c r="N241"/>
      <c r="P241"/>
      <c r="Q241"/>
    </row>
    <row r="242" spans="1:17" s="13" customFormat="1">
      <c r="A242" s="18"/>
      <c r="B242"/>
      <c r="C242"/>
      <c r="D242"/>
      <c r="E242"/>
      <c r="F242"/>
      <c r="G242"/>
      <c r="H242"/>
      <c r="I242"/>
      <c r="J242"/>
      <c r="K242"/>
      <c r="L242"/>
      <c r="M242"/>
      <c r="N242"/>
      <c r="P242"/>
      <c r="Q242"/>
    </row>
    <row r="243" spans="1:17" s="13" customFormat="1">
      <c r="A243" s="18"/>
      <c r="B243"/>
      <c r="C243"/>
      <c r="D243"/>
      <c r="E243"/>
      <c r="F243"/>
      <c r="G243"/>
      <c r="H243"/>
      <c r="I243"/>
      <c r="J243"/>
      <c r="K243"/>
      <c r="L243"/>
      <c r="M243"/>
      <c r="N243"/>
      <c r="P243"/>
      <c r="Q243"/>
    </row>
    <row r="244" spans="1:17" s="13" customFormat="1">
      <c r="A244" s="18"/>
      <c r="B244"/>
      <c r="C244"/>
      <c r="D244"/>
      <c r="E244"/>
      <c r="F244"/>
      <c r="G244"/>
      <c r="H244"/>
      <c r="I244"/>
      <c r="J244"/>
      <c r="K244"/>
      <c r="L244"/>
      <c r="M244"/>
      <c r="N244"/>
      <c r="P244"/>
      <c r="Q244"/>
    </row>
    <row r="245" spans="1:17" s="13" customFormat="1">
      <c r="A245" s="18"/>
      <c r="B245"/>
      <c r="C245"/>
      <c r="D245"/>
      <c r="E245"/>
      <c r="F245"/>
      <c r="G245"/>
      <c r="H245"/>
      <c r="I245"/>
      <c r="J245"/>
      <c r="K245"/>
      <c r="L245"/>
      <c r="M245"/>
      <c r="N245"/>
      <c r="P245"/>
      <c r="Q245"/>
    </row>
    <row r="246" spans="1:17" s="13" customFormat="1">
      <c r="A246" s="18"/>
      <c r="B246"/>
      <c r="C246"/>
      <c r="D246"/>
      <c r="E246"/>
      <c r="F246"/>
      <c r="G246"/>
      <c r="H246"/>
      <c r="I246"/>
      <c r="J246"/>
      <c r="K246"/>
      <c r="L246"/>
      <c r="M246"/>
      <c r="N246"/>
      <c r="P246"/>
      <c r="Q246"/>
    </row>
    <row r="247" spans="1:17" s="13" customFormat="1">
      <c r="A247" s="18"/>
      <c r="B247"/>
      <c r="C247"/>
      <c r="D247"/>
      <c r="E247"/>
      <c r="F247"/>
      <c r="G247"/>
      <c r="H247"/>
      <c r="I247"/>
      <c r="J247"/>
      <c r="K247"/>
      <c r="L247"/>
      <c r="M247"/>
      <c r="N247"/>
      <c r="P247"/>
      <c r="Q247"/>
    </row>
    <row r="248" spans="1:17" s="13" customFormat="1">
      <c r="A248" s="18"/>
      <c r="B248"/>
      <c r="C248"/>
      <c r="D248"/>
      <c r="E248"/>
      <c r="F248"/>
      <c r="G248"/>
      <c r="H248"/>
      <c r="I248"/>
      <c r="J248"/>
      <c r="K248"/>
      <c r="L248"/>
      <c r="M248"/>
      <c r="N248"/>
      <c r="P248"/>
      <c r="Q248"/>
    </row>
    <row r="249" spans="1:17" s="13" customFormat="1">
      <c r="A249" s="18"/>
      <c r="B249"/>
      <c r="C249"/>
      <c r="D249"/>
      <c r="E249"/>
      <c r="F249"/>
      <c r="G249"/>
      <c r="H249"/>
      <c r="I249"/>
      <c r="J249"/>
      <c r="K249"/>
      <c r="L249"/>
      <c r="M249"/>
      <c r="N249"/>
      <c r="P249"/>
      <c r="Q249"/>
    </row>
    <row r="250" spans="1:17" s="13" customFormat="1">
      <c r="A250" s="18"/>
      <c r="B250"/>
      <c r="C250"/>
      <c r="D250"/>
      <c r="E250"/>
      <c r="F250"/>
      <c r="G250"/>
      <c r="H250"/>
      <c r="I250"/>
      <c r="J250"/>
      <c r="K250"/>
      <c r="L250"/>
      <c r="M250"/>
      <c r="N250"/>
      <c r="P250"/>
      <c r="Q250"/>
    </row>
    <row r="251" spans="1:17" s="13" customFormat="1">
      <c r="A251" s="18"/>
      <c r="B251"/>
      <c r="C251"/>
      <c r="D251"/>
      <c r="E251"/>
      <c r="F251"/>
      <c r="G251"/>
      <c r="H251"/>
      <c r="I251"/>
      <c r="J251"/>
      <c r="K251"/>
      <c r="L251"/>
      <c r="M251"/>
      <c r="N251"/>
      <c r="P251"/>
      <c r="Q251"/>
    </row>
  </sheetData>
  <mergeCells count="7">
    <mergeCell ref="A2:G2"/>
    <mergeCell ref="A3:G3"/>
    <mergeCell ref="A5:Q5"/>
    <mergeCell ref="A6:Q6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3" orientation="landscape" r:id="rId1"/>
  <headerFooter>
    <oddFooter>&amp;RPag.  &amp;P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  <pageSetUpPr fitToPage="1"/>
  </sheetPr>
  <dimension ref="A1:Q245"/>
  <sheetViews>
    <sheetView showGridLines="0" zoomScale="90" zoomScaleNormal="90" zoomScaleSheetLayoutView="90" workbookViewId="0">
      <pane xSplit="1" topLeftCell="B2" activePane="topRight" state="frozen"/>
      <selection pane="topRight" activeCell="H13" sqref="H13"/>
      <selection activeCell="J38" activeCellId="1" sqref="V14 J38"/>
    </sheetView>
  </sheetViews>
  <sheetFormatPr defaultRowHeight="15"/>
  <cols>
    <col min="1" max="1" width="44.42578125" style="5" customWidth="1"/>
    <col min="2" max="2" width="12" style="2" customWidth="1"/>
    <col min="3" max="8" width="11.85546875" style="2" customWidth="1"/>
    <col min="9" max="14" width="11.85546875" customWidth="1"/>
    <col min="15" max="15" width="11.28515625" style="13" bestFit="1" customWidth="1"/>
    <col min="16" max="16" width="10.28515625" customWidth="1"/>
    <col min="17" max="17" width="11.85546875" bestFit="1" customWidth="1"/>
  </cols>
  <sheetData>
    <row r="1" spans="1:17" ht="51" customHeight="1"/>
    <row r="2" spans="1:17" ht="15.75">
      <c r="A2" s="367"/>
      <c r="B2" s="367"/>
      <c r="C2" s="367"/>
      <c r="D2" s="367"/>
      <c r="E2" s="367"/>
    </row>
    <row r="3" spans="1:17" ht="15.75">
      <c r="A3" s="367"/>
      <c r="B3" s="367"/>
      <c r="C3" s="367"/>
      <c r="D3" s="367"/>
      <c r="E3" s="367"/>
    </row>
    <row r="4" spans="1:17" ht="21" customHeight="1"/>
    <row r="5" spans="1:17" s="11" customFormat="1" ht="18.75" customHeight="1">
      <c r="A5" s="339" t="s">
        <v>0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</row>
    <row r="6" spans="1:17" s="11" customFormat="1" ht="20.25" customHeight="1">
      <c r="A6" s="339" t="s">
        <v>141</v>
      </c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</row>
    <row r="7" spans="1:17" s="6" customFormat="1" ht="22.5" customHeight="1">
      <c r="A7" s="407" t="s">
        <v>2</v>
      </c>
      <c r="B7" s="408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42" t="s">
        <v>16</v>
      </c>
      <c r="P7" s="343"/>
      <c r="Q7" s="344"/>
    </row>
    <row r="8" spans="1:17" s="6" customFormat="1" ht="18" customHeight="1">
      <c r="A8" s="346"/>
      <c r="B8" s="347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25.5" customHeight="1">
      <c r="A9" s="43" t="s">
        <v>142</v>
      </c>
      <c r="B9" s="374" t="s">
        <v>143</v>
      </c>
      <c r="C9" s="46">
        <v>1585</v>
      </c>
      <c r="D9" s="46">
        <v>1692</v>
      </c>
      <c r="E9" s="46">
        <v>1960</v>
      </c>
      <c r="F9" s="46">
        <v>1660</v>
      </c>
      <c r="G9" s="46">
        <v>1684</v>
      </c>
      <c r="H9" s="46">
        <v>1203</v>
      </c>
      <c r="I9" s="46"/>
      <c r="J9" s="46"/>
      <c r="K9" s="46"/>
      <c r="L9" s="46"/>
      <c r="M9" s="46"/>
      <c r="N9" s="46"/>
      <c r="O9" s="50">
        <v>0</v>
      </c>
      <c r="P9" s="50">
        <f>SUM(C9:N9)</f>
        <v>9784</v>
      </c>
      <c r="Q9" s="51" t="str">
        <f>IF(O9=0,"-",P9/O9)</f>
        <v>-</v>
      </c>
    </row>
    <row r="10" spans="1:17" ht="25.5" customHeight="1">
      <c r="A10" s="43" t="s">
        <v>144</v>
      </c>
      <c r="B10" s="374"/>
      <c r="C10" s="46">
        <v>12541</v>
      </c>
      <c r="D10" s="46">
        <v>11716</v>
      </c>
      <c r="E10" s="46">
        <v>12686</v>
      </c>
      <c r="F10" s="46">
        <v>12993</v>
      </c>
      <c r="G10" s="46">
        <v>13628</v>
      </c>
      <c r="H10" s="46">
        <v>11189</v>
      </c>
      <c r="I10" s="46"/>
      <c r="J10" s="46"/>
      <c r="K10" s="46"/>
      <c r="L10" s="46"/>
      <c r="M10" s="46"/>
      <c r="N10" s="46"/>
      <c r="O10" s="50">
        <v>0</v>
      </c>
      <c r="P10" s="50">
        <f>SUM(C10:N10)</f>
        <v>74753</v>
      </c>
      <c r="Q10" s="51" t="str">
        <f>IF(O10=0,"-",P10/O10)</f>
        <v>-</v>
      </c>
    </row>
    <row r="11" spans="1:17" ht="25.5" customHeight="1">
      <c r="A11" s="43" t="s">
        <v>145</v>
      </c>
      <c r="B11" s="374"/>
      <c r="C11" s="46">
        <v>1804</v>
      </c>
      <c r="D11" s="46">
        <v>1943</v>
      </c>
      <c r="E11" s="46">
        <v>2233</v>
      </c>
      <c r="F11" s="46">
        <v>1848</v>
      </c>
      <c r="G11" s="46">
        <v>1953</v>
      </c>
      <c r="H11" s="46">
        <v>1523</v>
      </c>
      <c r="I11" s="46"/>
      <c r="J11" s="46"/>
      <c r="K11" s="46"/>
      <c r="L11" s="46"/>
      <c r="M11" s="46"/>
      <c r="N11" s="46"/>
      <c r="O11" s="50">
        <v>0</v>
      </c>
      <c r="P11" s="50">
        <f>SUM(C11:N11)</f>
        <v>11304</v>
      </c>
      <c r="Q11" s="51" t="str">
        <f>IF(O11=0,"-",P11/O11)</f>
        <v>-</v>
      </c>
    </row>
    <row r="12" spans="1:17" ht="25.5" customHeight="1">
      <c r="A12" s="43" t="s">
        <v>146</v>
      </c>
      <c r="B12" s="374"/>
      <c r="C12" s="46">
        <v>1754</v>
      </c>
      <c r="D12" s="46">
        <v>2267</v>
      </c>
      <c r="E12" s="46">
        <v>3542</v>
      </c>
      <c r="F12" s="46">
        <v>3874</v>
      </c>
      <c r="G12" s="46">
        <v>3969</v>
      </c>
      <c r="H12" s="46">
        <v>3299</v>
      </c>
      <c r="I12" s="46"/>
      <c r="J12" s="46"/>
      <c r="K12" s="46"/>
      <c r="L12" s="46"/>
      <c r="M12" s="46"/>
      <c r="N12" s="46"/>
      <c r="O12" s="50">
        <v>0</v>
      </c>
      <c r="P12" s="50">
        <f>SUM(C12:N12)</f>
        <v>18705</v>
      </c>
      <c r="Q12" s="51" t="str">
        <f>IF(O12=0,"-",P12/O12)</f>
        <v>-</v>
      </c>
    </row>
    <row r="13" spans="1:17" s="9" customFormat="1" ht="19.5" customHeight="1">
      <c r="A13" s="65" t="s">
        <v>47</v>
      </c>
      <c r="B13" s="44"/>
      <c r="C13" s="66">
        <f>SUM(C9:C12)</f>
        <v>17684</v>
      </c>
      <c r="D13" s="66">
        <f t="shared" ref="D13:P13" si="0">SUM(D9:D12)</f>
        <v>17618</v>
      </c>
      <c r="E13" s="66">
        <f t="shared" si="0"/>
        <v>20421</v>
      </c>
      <c r="F13" s="66">
        <f t="shared" si="0"/>
        <v>20375</v>
      </c>
      <c r="G13" s="66">
        <f t="shared" si="0"/>
        <v>21234</v>
      </c>
      <c r="H13" s="66">
        <f t="shared" si="0"/>
        <v>17214</v>
      </c>
      <c r="I13" s="66">
        <f t="shared" si="0"/>
        <v>0</v>
      </c>
      <c r="J13" s="66">
        <f t="shared" si="0"/>
        <v>0</v>
      </c>
      <c r="K13" s="66">
        <f t="shared" si="0"/>
        <v>0</v>
      </c>
      <c r="L13" s="66">
        <f t="shared" si="0"/>
        <v>0</v>
      </c>
      <c r="M13" s="66">
        <f t="shared" si="0"/>
        <v>0</v>
      </c>
      <c r="N13" s="66">
        <f t="shared" si="0"/>
        <v>0</v>
      </c>
      <c r="O13" s="66">
        <f t="shared" si="0"/>
        <v>0</v>
      </c>
      <c r="P13" s="66">
        <f t="shared" si="0"/>
        <v>114546</v>
      </c>
      <c r="Q13" s="66"/>
    </row>
    <row r="14" spans="1:17" ht="15.75">
      <c r="I14" s="2"/>
      <c r="J14" s="2"/>
      <c r="K14" s="2"/>
      <c r="L14" s="2"/>
      <c r="M14" s="2"/>
      <c r="N14" s="2"/>
      <c r="O14" s="15"/>
      <c r="P14" s="3"/>
      <c r="Q14" s="3"/>
    </row>
    <row r="15" spans="1:17" ht="15.75">
      <c r="I15" s="2"/>
      <c r="J15" s="2"/>
      <c r="K15" s="2"/>
      <c r="L15" s="2"/>
      <c r="M15" s="2"/>
      <c r="N15" s="2"/>
      <c r="O15" s="15"/>
      <c r="P15" s="3"/>
      <c r="Q15" s="3"/>
    </row>
    <row r="16" spans="1:17" ht="15.75">
      <c r="A16" s="10" t="s">
        <v>48</v>
      </c>
      <c r="I16" s="2"/>
      <c r="J16" s="2"/>
      <c r="K16" s="2"/>
      <c r="L16" s="2"/>
      <c r="M16" s="2"/>
      <c r="N16" s="2"/>
      <c r="O16" s="15"/>
      <c r="P16" s="3"/>
      <c r="Q16" s="3"/>
    </row>
    <row r="17" spans="9:17" ht="15.75">
      <c r="I17" s="2"/>
      <c r="J17" s="2"/>
      <c r="K17" s="2"/>
      <c r="L17" s="2"/>
      <c r="M17" s="2"/>
      <c r="N17" s="2"/>
      <c r="O17" s="15"/>
      <c r="P17" s="3"/>
      <c r="Q17" s="3"/>
    </row>
    <row r="18" spans="9:17" ht="15.75">
      <c r="I18" s="2"/>
      <c r="J18" s="2"/>
      <c r="K18" s="2"/>
      <c r="L18" s="2"/>
      <c r="M18" s="2"/>
      <c r="N18" s="2"/>
      <c r="O18" s="15"/>
      <c r="P18" s="3"/>
      <c r="Q18" s="3"/>
    </row>
    <row r="19" spans="9:17" ht="15.75">
      <c r="I19" s="2"/>
      <c r="J19" s="2"/>
      <c r="K19" s="2"/>
      <c r="L19" s="2"/>
      <c r="M19" s="2"/>
      <c r="N19" s="2"/>
      <c r="O19" s="15"/>
      <c r="P19" s="3"/>
      <c r="Q19" s="3"/>
    </row>
    <row r="20" spans="9:17" ht="15.75">
      <c r="I20" s="2"/>
      <c r="J20" s="2"/>
      <c r="K20" s="2"/>
      <c r="L20" s="2"/>
      <c r="M20" s="2"/>
      <c r="N20" s="2"/>
      <c r="O20" s="15"/>
      <c r="P20" s="3"/>
      <c r="Q20" s="3"/>
    </row>
    <row r="21" spans="9:17" ht="15.75">
      <c r="I21" s="2"/>
      <c r="J21" s="2"/>
      <c r="K21" s="2"/>
      <c r="L21" s="2"/>
      <c r="M21" s="2"/>
      <c r="N21" s="2"/>
      <c r="O21" s="15"/>
      <c r="P21" s="3"/>
      <c r="Q21" s="3"/>
    </row>
    <row r="22" spans="9:17" ht="15.75">
      <c r="I22" s="2"/>
      <c r="J22" s="2"/>
      <c r="K22" s="2"/>
      <c r="L22" s="2"/>
      <c r="M22" s="2"/>
      <c r="N22" s="2"/>
      <c r="O22" s="15"/>
      <c r="P22" s="3"/>
      <c r="Q22" s="3"/>
    </row>
    <row r="23" spans="9:17" ht="15.75">
      <c r="I23" s="2"/>
      <c r="J23" s="2"/>
      <c r="K23" s="2"/>
      <c r="L23" s="2"/>
      <c r="M23" s="2"/>
      <c r="N23" s="2"/>
      <c r="O23" s="15"/>
      <c r="P23" s="3"/>
      <c r="Q23" s="3"/>
    </row>
    <row r="24" spans="9:17" ht="15.75">
      <c r="I24" s="2"/>
      <c r="J24" s="2"/>
      <c r="K24" s="2"/>
      <c r="L24" s="2"/>
      <c r="M24" s="2"/>
      <c r="N24" s="2"/>
      <c r="O24" s="15"/>
      <c r="P24" s="3"/>
      <c r="Q24" s="3"/>
    </row>
    <row r="25" spans="9:17" ht="15.75">
      <c r="I25" s="2"/>
      <c r="J25" s="2"/>
      <c r="K25" s="2"/>
      <c r="L25" s="2"/>
      <c r="M25" s="2"/>
      <c r="N25" s="2"/>
      <c r="O25" s="15"/>
      <c r="P25" s="3"/>
      <c r="Q25" s="3"/>
    </row>
    <row r="26" spans="9:17" ht="15.75">
      <c r="I26" s="2"/>
      <c r="J26" s="2"/>
      <c r="K26" s="2"/>
      <c r="L26" s="2"/>
      <c r="M26" s="2"/>
      <c r="N26" s="2"/>
      <c r="O26" s="15"/>
      <c r="P26" s="3"/>
      <c r="Q26" s="3"/>
    </row>
    <row r="27" spans="9:17" ht="15.75">
      <c r="I27" s="2"/>
      <c r="J27" s="2"/>
      <c r="K27" s="2"/>
      <c r="L27" s="2"/>
      <c r="M27" s="2"/>
      <c r="N27" s="2"/>
      <c r="O27" s="15"/>
      <c r="P27" s="3"/>
      <c r="Q27" s="3"/>
    </row>
    <row r="28" spans="9:17" ht="15.75">
      <c r="I28" s="2"/>
      <c r="J28" s="2"/>
      <c r="K28" s="2"/>
      <c r="L28" s="2"/>
      <c r="M28" s="2"/>
      <c r="N28" s="2"/>
      <c r="O28" s="15"/>
      <c r="P28" s="3"/>
      <c r="Q28" s="3"/>
    </row>
    <row r="29" spans="9:17" ht="15.75">
      <c r="I29" s="2"/>
      <c r="J29" s="2"/>
      <c r="K29" s="2"/>
      <c r="L29" s="2"/>
      <c r="M29" s="2"/>
      <c r="N29" s="2"/>
      <c r="O29" s="15"/>
      <c r="P29" s="3"/>
      <c r="Q29" s="3"/>
    </row>
    <row r="30" spans="9:17" ht="15.75">
      <c r="I30" s="2"/>
      <c r="J30" s="2"/>
      <c r="K30" s="2"/>
      <c r="L30" s="2"/>
      <c r="M30" s="2"/>
      <c r="N30" s="2"/>
      <c r="O30" s="15"/>
      <c r="P30" s="3"/>
      <c r="Q30" s="3"/>
    </row>
    <row r="31" spans="9:17" ht="15.75">
      <c r="I31" s="2"/>
      <c r="J31" s="2"/>
      <c r="K31" s="2"/>
      <c r="L31" s="2"/>
      <c r="M31" s="2"/>
      <c r="N31" s="2"/>
      <c r="O31" s="15"/>
      <c r="P31" s="3"/>
      <c r="Q31" s="3"/>
    </row>
    <row r="32" spans="9:17" ht="15.75">
      <c r="I32" s="2"/>
      <c r="J32" s="2"/>
      <c r="K32" s="2"/>
      <c r="L32" s="2"/>
      <c r="M32" s="2"/>
      <c r="N32" s="2"/>
      <c r="O32" s="15"/>
      <c r="P32" s="3"/>
      <c r="Q32" s="3"/>
    </row>
    <row r="33" spans="9:14">
      <c r="I33" s="16"/>
      <c r="J33" s="16"/>
      <c r="K33" s="16"/>
      <c r="L33" s="16"/>
      <c r="M33" s="16"/>
      <c r="N33" s="16"/>
    </row>
    <row r="34" spans="9:14">
      <c r="I34" s="16"/>
      <c r="J34" s="16"/>
      <c r="K34" s="16"/>
      <c r="L34" s="16"/>
      <c r="M34" s="16"/>
      <c r="N34" s="16"/>
    </row>
    <row r="35" spans="9:14">
      <c r="I35" s="16"/>
      <c r="J35" s="16"/>
      <c r="K35" s="16"/>
      <c r="L35" s="16"/>
      <c r="M35" s="16"/>
      <c r="N35" s="16"/>
    </row>
    <row r="36" spans="9:14">
      <c r="I36" s="16"/>
      <c r="J36" s="16"/>
      <c r="K36" s="16"/>
      <c r="L36" s="16"/>
      <c r="M36" s="16"/>
      <c r="N36" s="16"/>
    </row>
    <row r="37" spans="9:14">
      <c r="I37" s="16"/>
      <c r="J37" s="16"/>
      <c r="K37" s="16"/>
      <c r="L37" s="16"/>
      <c r="M37" s="16"/>
      <c r="N37" s="16"/>
    </row>
    <row r="38" spans="9:14">
      <c r="I38" s="16"/>
      <c r="J38" s="16"/>
      <c r="K38" s="16"/>
      <c r="L38" s="16"/>
      <c r="M38" s="16"/>
      <c r="N38" s="16"/>
    </row>
    <row r="39" spans="9:14">
      <c r="I39" s="16"/>
      <c r="J39" s="16"/>
      <c r="K39" s="16"/>
      <c r="L39" s="16"/>
      <c r="M39" s="16"/>
      <c r="N39" s="16"/>
    </row>
    <row r="40" spans="9:14">
      <c r="I40" s="16"/>
      <c r="J40" s="16"/>
      <c r="K40" s="16"/>
      <c r="L40" s="16"/>
      <c r="M40" s="16"/>
      <c r="N40" s="16"/>
    </row>
    <row r="41" spans="9:14">
      <c r="I41" s="16"/>
      <c r="J41" s="16"/>
      <c r="K41" s="16"/>
      <c r="L41" s="16"/>
      <c r="M41" s="16"/>
      <c r="N41" s="16"/>
    </row>
    <row r="42" spans="9:14">
      <c r="I42" s="16"/>
      <c r="J42" s="16"/>
      <c r="K42" s="16"/>
      <c r="L42" s="16"/>
      <c r="M42" s="16"/>
      <c r="N42" s="16"/>
    </row>
    <row r="43" spans="9:14">
      <c r="I43" s="16"/>
      <c r="J43" s="16"/>
      <c r="K43" s="16"/>
      <c r="L43" s="16"/>
      <c r="M43" s="16"/>
      <c r="N43" s="16"/>
    </row>
    <row r="44" spans="9:14">
      <c r="I44" s="16"/>
      <c r="J44" s="16"/>
      <c r="K44" s="16"/>
      <c r="L44" s="16"/>
      <c r="M44" s="16"/>
      <c r="N44" s="16"/>
    </row>
    <row r="45" spans="9:14">
      <c r="I45" s="16"/>
      <c r="J45" s="16"/>
      <c r="K45" s="16"/>
      <c r="L45" s="16"/>
      <c r="M45" s="16"/>
      <c r="N45" s="16"/>
    </row>
    <row r="46" spans="9:14">
      <c r="I46" s="16"/>
      <c r="J46" s="16"/>
      <c r="K46" s="16"/>
      <c r="L46" s="16"/>
      <c r="M46" s="16"/>
      <c r="N46" s="16"/>
    </row>
    <row r="47" spans="9:14">
      <c r="I47" s="16"/>
      <c r="J47" s="16"/>
      <c r="K47" s="16"/>
      <c r="L47" s="16"/>
      <c r="M47" s="16"/>
      <c r="N47" s="16"/>
    </row>
    <row r="48" spans="9:14">
      <c r="I48" s="16"/>
      <c r="J48" s="16"/>
      <c r="K48" s="16"/>
      <c r="L48" s="16"/>
      <c r="M48" s="16"/>
      <c r="N48" s="16"/>
    </row>
    <row r="49" spans="9:14">
      <c r="I49" s="16"/>
      <c r="J49" s="16"/>
      <c r="K49" s="16"/>
      <c r="L49" s="16"/>
      <c r="M49" s="16"/>
      <c r="N49" s="16"/>
    </row>
    <row r="50" spans="9:14">
      <c r="I50" s="16"/>
      <c r="J50" s="16"/>
      <c r="K50" s="16"/>
      <c r="L50" s="16"/>
      <c r="M50" s="16"/>
      <c r="N50" s="16"/>
    </row>
    <row r="51" spans="9:14">
      <c r="I51" s="16"/>
      <c r="J51" s="16"/>
      <c r="K51" s="16"/>
      <c r="L51" s="16"/>
      <c r="M51" s="16"/>
      <c r="N51" s="16"/>
    </row>
    <row r="52" spans="9:14">
      <c r="I52" s="16"/>
      <c r="J52" s="16"/>
      <c r="K52" s="16"/>
      <c r="L52" s="16"/>
      <c r="M52" s="16"/>
      <c r="N52" s="16"/>
    </row>
    <row r="53" spans="9:14">
      <c r="I53" s="16"/>
      <c r="J53" s="16"/>
      <c r="K53" s="16"/>
      <c r="L53" s="16"/>
      <c r="M53" s="16"/>
      <c r="N53" s="16"/>
    </row>
    <row r="54" spans="9:14">
      <c r="I54" s="16"/>
      <c r="J54" s="16"/>
      <c r="K54" s="16"/>
      <c r="L54" s="16"/>
      <c r="M54" s="16"/>
      <c r="N54" s="16"/>
    </row>
    <row r="55" spans="9:14">
      <c r="I55" s="16"/>
      <c r="J55" s="16"/>
      <c r="K55" s="16"/>
      <c r="L55" s="16"/>
      <c r="M55" s="16"/>
      <c r="N55" s="16"/>
    </row>
    <row r="56" spans="9:14">
      <c r="I56" s="16"/>
      <c r="J56" s="16"/>
      <c r="K56" s="16"/>
      <c r="L56" s="16"/>
      <c r="M56" s="16"/>
      <c r="N56" s="16"/>
    </row>
    <row r="57" spans="9:14">
      <c r="I57" s="16"/>
      <c r="J57" s="16"/>
      <c r="K57" s="16"/>
      <c r="L57" s="16"/>
      <c r="M57" s="16"/>
      <c r="N57" s="16"/>
    </row>
    <row r="58" spans="9:14">
      <c r="I58" s="16"/>
      <c r="J58" s="16"/>
      <c r="K58" s="16"/>
      <c r="L58" s="16"/>
      <c r="M58" s="16"/>
      <c r="N58" s="16"/>
    </row>
    <row r="59" spans="9:14">
      <c r="I59" s="16"/>
      <c r="J59" s="16"/>
      <c r="K59" s="16"/>
      <c r="L59" s="16"/>
      <c r="M59" s="16"/>
      <c r="N59" s="16"/>
    </row>
    <row r="60" spans="9:14">
      <c r="I60" s="16"/>
      <c r="J60" s="16"/>
      <c r="K60" s="16"/>
      <c r="L60" s="16"/>
      <c r="M60" s="16"/>
      <c r="N60" s="16"/>
    </row>
    <row r="61" spans="9:14">
      <c r="I61" s="16"/>
      <c r="J61" s="16"/>
      <c r="K61" s="16"/>
      <c r="L61" s="16"/>
      <c r="M61" s="16"/>
      <c r="N61" s="16"/>
    </row>
    <row r="62" spans="9:14">
      <c r="I62" s="16"/>
      <c r="J62" s="16"/>
      <c r="K62" s="16"/>
      <c r="L62" s="16"/>
      <c r="M62" s="16"/>
      <c r="N62" s="16"/>
    </row>
    <row r="63" spans="9:14">
      <c r="I63" s="16"/>
      <c r="J63" s="16"/>
      <c r="K63" s="16"/>
      <c r="L63" s="16"/>
      <c r="M63" s="16"/>
      <c r="N63" s="16"/>
    </row>
    <row r="64" spans="9:14">
      <c r="I64" s="16"/>
      <c r="J64" s="16"/>
      <c r="K64" s="16"/>
      <c r="L64" s="16"/>
      <c r="M64" s="16"/>
      <c r="N64" s="16"/>
    </row>
    <row r="65" spans="9:14">
      <c r="I65" s="16"/>
      <c r="J65" s="16"/>
      <c r="K65" s="16"/>
      <c r="L65" s="16"/>
      <c r="M65" s="16"/>
      <c r="N65" s="16"/>
    </row>
    <row r="66" spans="9:14">
      <c r="I66" s="16"/>
      <c r="J66" s="16"/>
      <c r="K66" s="16"/>
      <c r="L66" s="16"/>
      <c r="M66" s="16"/>
      <c r="N66" s="16"/>
    </row>
    <row r="67" spans="9:14">
      <c r="I67" s="16"/>
      <c r="J67" s="16"/>
      <c r="K67" s="16"/>
      <c r="L67" s="16"/>
      <c r="M67" s="16"/>
      <c r="N67" s="16"/>
    </row>
    <row r="68" spans="9:14">
      <c r="I68" s="16"/>
      <c r="J68" s="16"/>
      <c r="K68" s="16"/>
      <c r="L68" s="16"/>
      <c r="M68" s="16"/>
      <c r="N68" s="16"/>
    </row>
    <row r="69" spans="9:14">
      <c r="I69" s="16"/>
      <c r="J69" s="16"/>
      <c r="K69" s="16"/>
      <c r="L69" s="16"/>
      <c r="M69" s="16"/>
      <c r="N69" s="16"/>
    </row>
    <row r="70" spans="9:14">
      <c r="I70" s="16"/>
      <c r="J70" s="16"/>
      <c r="K70" s="16"/>
      <c r="L70" s="16"/>
      <c r="M70" s="16"/>
      <c r="N70" s="16"/>
    </row>
    <row r="71" spans="9:14">
      <c r="I71" s="16"/>
      <c r="J71" s="16"/>
      <c r="K71" s="16"/>
      <c r="L71" s="16"/>
      <c r="M71" s="16"/>
      <c r="N71" s="16"/>
    </row>
    <row r="72" spans="9:14">
      <c r="I72" s="16"/>
      <c r="J72" s="16"/>
      <c r="K72" s="16"/>
      <c r="L72" s="16"/>
      <c r="M72" s="16"/>
      <c r="N72" s="16"/>
    </row>
    <row r="73" spans="9:14">
      <c r="I73" s="16"/>
      <c r="J73" s="16"/>
      <c r="K73" s="16"/>
      <c r="L73" s="16"/>
      <c r="M73" s="16"/>
      <c r="N73" s="16"/>
    </row>
    <row r="74" spans="9:14">
      <c r="I74" s="16"/>
      <c r="J74" s="16"/>
      <c r="K74" s="16"/>
      <c r="L74" s="16"/>
      <c r="M74" s="16"/>
      <c r="N74" s="16"/>
    </row>
    <row r="75" spans="9:14">
      <c r="I75" s="16"/>
      <c r="J75" s="16"/>
      <c r="K75" s="16"/>
      <c r="L75" s="16"/>
      <c r="M75" s="16"/>
      <c r="N75" s="16"/>
    </row>
    <row r="76" spans="9:14">
      <c r="I76" s="16"/>
      <c r="J76" s="16"/>
      <c r="K76" s="16"/>
      <c r="L76" s="16"/>
      <c r="M76" s="16"/>
      <c r="N76" s="16"/>
    </row>
    <row r="77" spans="9:14">
      <c r="I77" s="16"/>
      <c r="J77" s="16"/>
      <c r="K77" s="16"/>
      <c r="L77" s="16"/>
      <c r="M77" s="16"/>
      <c r="N77" s="16"/>
    </row>
    <row r="78" spans="9:14">
      <c r="I78" s="16"/>
      <c r="J78" s="16"/>
      <c r="K78" s="16"/>
      <c r="L78" s="16"/>
      <c r="M78" s="16"/>
      <c r="N78" s="16"/>
    </row>
    <row r="79" spans="9:14">
      <c r="I79" s="16"/>
      <c r="J79" s="16"/>
      <c r="K79" s="16"/>
      <c r="L79" s="16"/>
      <c r="M79" s="16"/>
      <c r="N79" s="16"/>
    </row>
    <row r="80" spans="9:14">
      <c r="I80" s="16"/>
      <c r="J80" s="16"/>
      <c r="K80" s="16"/>
      <c r="L80" s="16"/>
      <c r="M80" s="16"/>
      <c r="N80" s="16"/>
    </row>
    <row r="81" spans="9:14">
      <c r="I81" s="16"/>
      <c r="J81" s="16"/>
      <c r="K81" s="16"/>
      <c r="L81" s="16"/>
      <c r="M81" s="16"/>
      <c r="N81" s="16"/>
    </row>
    <row r="82" spans="9:14">
      <c r="I82" s="16"/>
      <c r="J82" s="16"/>
      <c r="K82" s="16"/>
      <c r="L82" s="16"/>
      <c r="M82" s="16"/>
      <c r="N82" s="16"/>
    </row>
    <row r="83" spans="9:14">
      <c r="I83" s="16"/>
      <c r="J83" s="16"/>
      <c r="K83" s="16"/>
      <c r="L83" s="16"/>
      <c r="M83" s="16"/>
      <c r="N83" s="16"/>
    </row>
    <row r="84" spans="9:14">
      <c r="I84" s="16"/>
      <c r="J84" s="16"/>
      <c r="K84" s="16"/>
      <c r="L84" s="16"/>
      <c r="M84" s="16"/>
      <c r="N84" s="16"/>
    </row>
    <row r="85" spans="9:14">
      <c r="I85" s="16"/>
      <c r="J85" s="16"/>
      <c r="K85" s="16"/>
      <c r="L85" s="16"/>
      <c r="M85" s="16"/>
      <c r="N85" s="16"/>
    </row>
    <row r="86" spans="9:14">
      <c r="I86" s="16"/>
      <c r="J86" s="16"/>
      <c r="K86" s="16"/>
      <c r="L86" s="16"/>
      <c r="M86" s="16"/>
      <c r="N86" s="16"/>
    </row>
    <row r="87" spans="9:14">
      <c r="I87" s="16"/>
      <c r="J87" s="16"/>
      <c r="K87" s="16"/>
      <c r="L87" s="16"/>
      <c r="M87" s="16"/>
      <c r="N87" s="16"/>
    </row>
    <row r="88" spans="9:14">
      <c r="I88" s="16"/>
      <c r="J88" s="16"/>
      <c r="K88" s="16"/>
      <c r="L88" s="16"/>
      <c r="M88" s="16"/>
      <c r="N88" s="16"/>
    </row>
    <row r="89" spans="9:14">
      <c r="I89" s="16"/>
      <c r="J89" s="16"/>
      <c r="K89" s="16"/>
      <c r="L89" s="16"/>
      <c r="M89" s="16"/>
      <c r="N89" s="16"/>
    </row>
    <row r="90" spans="9:14">
      <c r="I90" s="16"/>
      <c r="J90" s="16"/>
      <c r="K90" s="16"/>
      <c r="L90" s="16"/>
      <c r="M90" s="16"/>
      <c r="N90" s="16"/>
    </row>
    <row r="91" spans="9:14">
      <c r="I91" s="16"/>
      <c r="J91" s="16"/>
      <c r="K91" s="16"/>
      <c r="L91" s="16"/>
      <c r="M91" s="16"/>
      <c r="N91" s="16"/>
    </row>
    <row r="92" spans="9:14">
      <c r="I92" s="16"/>
      <c r="J92" s="16"/>
      <c r="K92" s="16"/>
      <c r="L92" s="16"/>
      <c r="M92" s="16"/>
      <c r="N92" s="16"/>
    </row>
    <row r="93" spans="9:14">
      <c r="I93" s="16"/>
      <c r="J93" s="16"/>
      <c r="K93" s="16"/>
      <c r="L93" s="16"/>
      <c r="M93" s="16"/>
      <c r="N93" s="16"/>
    </row>
    <row r="94" spans="9:14">
      <c r="I94" s="16"/>
      <c r="J94" s="16"/>
      <c r="K94" s="16"/>
      <c r="L94" s="16"/>
      <c r="M94" s="16"/>
      <c r="N94" s="16"/>
    </row>
    <row r="95" spans="9:14">
      <c r="I95" s="16"/>
      <c r="J95" s="16"/>
      <c r="K95" s="16"/>
      <c r="L95" s="16"/>
      <c r="M95" s="16"/>
      <c r="N95" s="16"/>
    </row>
    <row r="96" spans="9:14">
      <c r="I96" s="16"/>
      <c r="J96" s="16"/>
      <c r="K96" s="16"/>
      <c r="L96" s="16"/>
      <c r="M96" s="16"/>
      <c r="N96" s="16"/>
    </row>
    <row r="97" spans="9:14">
      <c r="I97" s="16"/>
      <c r="J97" s="16"/>
      <c r="K97" s="16"/>
      <c r="L97" s="16"/>
      <c r="M97" s="16"/>
      <c r="N97" s="16"/>
    </row>
    <row r="98" spans="9:14">
      <c r="I98" s="16"/>
      <c r="J98" s="16"/>
      <c r="K98" s="16"/>
      <c r="L98" s="16"/>
      <c r="M98" s="16"/>
      <c r="N98" s="16"/>
    </row>
    <row r="99" spans="9:14">
      <c r="I99" s="16"/>
      <c r="J99" s="16"/>
      <c r="K99" s="16"/>
      <c r="L99" s="16"/>
      <c r="M99" s="16"/>
      <c r="N99" s="16"/>
    </row>
    <row r="100" spans="9:14">
      <c r="I100" s="16"/>
      <c r="J100" s="16"/>
      <c r="K100" s="16"/>
      <c r="L100" s="16"/>
      <c r="M100" s="16"/>
      <c r="N100" s="16"/>
    </row>
    <row r="101" spans="9:14">
      <c r="I101" s="16"/>
      <c r="J101" s="16"/>
      <c r="K101" s="16"/>
      <c r="L101" s="16"/>
      <c r="M101" s="16"/>
      <c r="N101" s="16"/>
    </row>
    <row r="102" spans="9:14">
      <c r="I102" s="16"/>
      <c r="J102" s="16"/>
      <c r="K102" s="16"/>
      <c r="L102" s="16"/>
      <c r="M102" s="16"/>
      <c r="N102" s="16"/>
    </row>
    <row r="103" spans="9:14">
      <c r="I103" s="16"/>
      <c r="J103" s="16"/>
      <c r="K103" s="16"/>
      <c r="L103" s="16"/>
      <c r="M103" s="16"/>
      <c r="N103" s="16"/>
    </row>
    <row r="104" spans="9:14">
      <c r="I104" s="16"/>
      <c r="J104" s="16"/>
      <c r="K104" s="16"/>
      <c r="L104" s="16"/>
      <c r="M104" s="16"/>
      <c r="N104" s="16"/>
    </row>
    <row r="105" spans="9:14">
      <c r="I105" s="16"/>
      <c r="J105" s="16"/>
      <c r="K105" s="16"/>
      <c r="L105" s="16"/>
      <c r="M105" s="16"/>
      <c r="N105" s="16"/>
    </row>
    <row r="106" spans="9:14">
      <c r="I106" s="16"/>
      <c r="J106" s="16"/>
      <c r="K106" s="16"/>
      <c r="L106" s="16"/>
      <c r="M106" s="16"/>
      <c r="N106" s="16"/>
    </row>
    <row r="107" spans="9:14">
      <c r="I107" s="16"/>
      <c r="J107" s="16"/>
      <c r="K107" s="16"/>
      <c r="L107" s="16"/>
      <c r="M107" s="16"/>
      <c r="N107" s="16"/>
    </row>
    <row r="108" spans="9:14">
      <c r="I108" s="16"/>
      <c r="J108" s="16"/>
      <c r="K108" s="16"/>
      <c r="L108" s="16"/>
      <c r="M108" s="16"/>
      <c r="N108" s="16"/>
    </row>
    <row r="109" spans="9:14">
      <c r="I109" s="16"/>
      <c r="J109" s="16"/>
      <c r="K109" s="16"/>
      <c r="L109" s="16"/>
      <c r="M109" s="16"/>
      <c r="N109" s="16"/>
    </row>
    <row r="110" spans="9:14">
      <c r="I110" s="16"/>
      <c r="J110" s="16"/>
      <c r="K110" s="16"/>
      <c r="L110" s="16"/>
      <c r="M110" s="16"/>
      <c r="N110" s="16"/>
    </row>
    <row r="111" spans="9:14">
      <c r="I111" s="16"/>
      <c r="J111" s="16"/>
      <c r="K111" s="16"/>
      <c r="L111" s="16"/>
      <c r="M111" s="16"/>
      <c r="N111" s="16"/>
    </row>
    <row r="112" spans="9:14">
      <c r="I112" s="16"/>
      <c r="J112" s="16"/>
      <c r="K112" s="16"/>
      <c r="L112" s="16"/>
      <c r="M112" s="16"/>
      <c r="N112" s="16"/>
    </row>
    <row r="113" spans="9:14">
      <c r="I113" s="16"/>
      <c r="J113" s="16"/>
      <c r="K113" s="16"/>
      <c r="L113" s="16"/>
      <c r="M113" s="16"/>
      <c r="N113" s="16"/>
    </row>
    <row r="114" spans="9:14">
      <c r="I114" s="16"/>
      <c r="J114" s="16"/>
      <c r="K114" s="16"/>
      <c r="L114" s="16"/>
      <c r="M114" s="16"/>
      <c r="N114" s="16"/>
    </row>
    <row r="115" spans="9:14">
      <c r="I115" s="16"/>
      <c r="J115" s="16"/>
      <c r="K115" s="16"/>
      <c r="L115" s="16"/>
      <c r="M115" s="16"/>
      <c r="N115" s="16"/>
    </row>
    <row r="116" spans="9:14">
      <c r="I116" s="16"/>
      <c r="J116" s="16"/>
      <c r="K116" s="16"/>
      <c r="L116" s="16"/>
      <c r="M116" s="16"/>
      <c r="N116" s="16"/>
    </row>
    <row r="117" spans="9:14">
      <c r="I117" s="16"/>
      <c r="J117" s="16"/>
      <c r="K117" s="16"/>
      <c r="L117" s="16"/>
      <c r="M117" s="16"/>
      <c r="N117" s="16"/>
    </row>
    <row r="118" spans="9:14">
      <c r="I118" s="16"/>
      <c r="J118" s="16"/>
      <c r="K118" s="16"/>
      <c r="L118" s="16"/>
      <c r="M118" s="16"/>
      <c r="N118" s="16"/>
    </row>
    <row r="119" spans="9:14">
      <c r="I119" s="16"/>
      <c r="J119" s="16"/>
      <c r="K119" s="16"/>
      <c r="L119" s="16"/>
      <c r="M119" s="16"/>
      <c r="N119" s="16"/>
    </row>
    <row r="120" spans="9:14">
      <c r="I120" s="16"/>
      <c r="J120" s="16"/>
      <c r="K120" s="16"/>
      <c r="L120" s="16"/>
      <c r="M120" s="16"/>
      <c r="N120" s="16"/>
    </row>
    <row r="121" spans="9:14">
      <c r="I121" s="16"/>
      <c r="J121" s="16"/>
      <c r="K121" s="16"/>
      <c r="L121" s="16"/>
      <c r="M121" s="16"/>
      <c r="N121" s="16"/>
    </row>
    <row r="122" spans="9:14">
      <c r="I122" s="16"/>
      <c r="J122" s="16"/>
      <c r="K122" s="16"/>
      <c r="L122" s="16"/>
      <c r="M122" s="16"/>
      <c r="N122" s="16"/>
    </row>
    <row r="123" spans="9:14">
      <c r="I123" s="16"/>
      <c r="J123" s="16"/>
      <c r="K123" s="16"/>
      <c r="L123" s="16"/>
      <c r="M123" s="16"/>
      <c r="N123" s="16"/>
    </row>
    <row r="124" spans="9:14">
      <c r="I124" s="16"/>
      <c r="J124" s="16"/>
      <c r="K124" s="16"/>
      <c r="L124" s="16"/>
      <c r="M124" s="16"/>
      <c r="N124" s="16"/>
    </row>
    <row r="125" spans="9:14">
      <c r="I125" s="16"/>
      <c r="J125" s="16"/>
      <c r="K125" s="16"/>
      <c r="L125" s="16"/>
      <c r="M125" s="16"/>
      <c r="N125" s="16"/>
    </row>
    <row r="126" spans="9:14">
      <c r="I126" s="16"/>
      <c r="J126" s="16"/>
      <c r="K126" s="16"/>
      <c r="L126" s="16"/>
      <c r="M126" s="16"/>
      <c r="N126" s="16"/>
    </row>
    <row r="127" spans="9:14">
      <c r="I127" s="16"/>
      <c r="J127" s="16"/>
      <c r="K127" s="16"/>
      <c r="L127" s="16"/>
      <c r="M127" s="16"/>
      <c r="N127" s="16"/>
    </row>
    <row r="128" spans="9:14">
      <c r="I128" s="16"/>
      <c r="J128" s="16"/>
      <c r="K128" s="16"/>
      <c r="L128" s="16"/>
      <c r="M128" s="16"/>
      <c r="N128" s="16"/>
    </row>
    <row r="129" spans="9:14">
      <c r="I129" s="16"/>
      <c r="J129" s="16"/>
      <c r="K129" s="16"/>
      <c r="L129" s="16"/>
      <c r="M129" s="16"/>
      <c r="N129" s="16"/>
    </row>
    <row r="130" spans="9:14">
      <c r="I130" s="16"/>
      <c r="J130" s="16"/>
      <c r="K130" s="16"/>
      <c r="L130" s="16"/>
      <c r="M130" s="16"/>
      <c r="N130" s="16"/>
    </row>
    <row r="131" spans="9:14">
      <c r="I131" s="16"/>
      <c r="J131" s="16"/>
      <c r="K131" s="16"/>
      <c r="L131" s="16"/>
      <c r="M131" s="16"/>
      <c r="N131" s="16"/>
    </row>
    <row r="132" spans="9:14">
      <c r="I132" s="16"/>
      <c r="J132" s="16"/>
      <c r="K132" s="16"/>
      <c r="L132" s="16"/>
      <c r="M132" s="16"/>
      <c r="N132" s="16"/>
    </row>
    <row r="133" spans="9:14">
      <c r="I133" s="16"/>
      <c r="J133" s="16"/>
      <c r="K133" s="16"/>
      <c r="L133" s="16"/>
      <c r="M133" s="16"/>
      <c r="N133" s="16"/>
    </row>
    <row r="134" spans="9:14">
      <c r="I134" s="16"/>
      <c r="J134" s="16"/>
      <c r="K134" s="16"/>
      <c r="L134" s="16"/>
      <c r="M134" s="16"/>
      <c r="N134" s="16"/>
    </row>
    <row r="135" spans="9:14">
      <c r="I135" s="16"/>
      <c r="J135" s="16"/>
      <c r="K135" s="16"/>
      <c r="L135" s="16"/>
      <c r="M135" s="16"/>
      <c r="N135" s="16"/>
    </row>
    <row r="136" spans="9:14">
      <c r="I136" s="16"/>
      <c r="J136" s="16"/>
      <c r="K136" s="16"/>
      <c r="L136" s="16"/>
      <c r="M136" s="16"/>
      <c r="N136" s="16"/>
    </row>
    <row r="137" spans="9:14">
      <c r="I137" s="16"/>
      <c r="J137" s="16"/>
      <c r="K137" s="16"/>
      <c r="L137" s="16"/>
      <c r="M137" s="16"/>
      <c r="N137" s="16"/>
    </row>
    <row r="138" spans="9:14">
      <c r="I138" s="16"/>
      <c r="J138" s="16"/>
      <c r="K138" s="16"/>
      <c r="L138" s="16"/>
      <c r="M138" s="16"/>
      <c r="N138" s="16"/>
    </row>
    <row r="139" spans="9:14">
      <c r="I139" s="16"/>
      <c r="J139" s="16"/>
      <c r="K139" s="16"/>
      <c r="L139" s="16"/>
      <c r="M139" s="16"/>
      <c r="N139" s="16"/>
    </row>
    <row r="140" spans="9:14">
      <c r="I140" s="16"/>
      <c r="J140" s="16"/>
      <c r="K140" s="16"/>
      <c r="L140" s="16"/>
      <c r="M140" s="16"/>
      <c r="N140" s="16"/>
    </row>
    <row r="141" spans="9:14">
      <c r="I141" s="16"/>
      <c r="J141" s="16"/>
      <c r="K141" s="16"/>
      <c r="L141" s="16"/>
      <c r="M141" s="16"/>
      <c r="N141" s="16"/>
    </row>
    <row r="142" spans="9:14">
      <c r="I142" s="16"/>
      <c r="J142" s="16"/>
      <c r="K142" s="16"/>
      <c r="L142" s="16"/>
      <c r="M142" s="16"/>
      <c r="N142" s="16"/>
    </row>
    <row r="143" spans="9:14">
      <c r="I143" s="16"/>
      <c r="J143" s="16"/>
      <c r="K143" s="16"/>
      <c r="L143" s="16"/>
      <c r="M143" s="16"/>
      <c r="N143" s="16"/>
    </row>
    <row r="144" spans="9:14">
      <c r="I144" s="16"/>
      <c r="J144" s="16"/>
      <c r="K144" s="16"/>
      <c r="L144" s="16"/>
      <c r="M144" s="16"/>
      <c r="N144" s="16"/>
    </row>
    <row r="145" spans="9:14">
      <c r="I145" s="16"/>
      <c r="J145" s="16"/>
      <c r="K145" s="16"/>
      <c r="L145" s="16"/>
      <c r="M145" s="16"/>
      <c r="N145" s="16"/>
    </row>
    <row r="146" spans="9:14">
      <c r="I146" s="16"/>
      <c r="J146" s="16"/>
      <c r="K146" s="16"/>
      <c r="L146" s="16"/>
      <c r="M146" s="16"/>
      <c r="N146" s="16"/>
    </row>
    <row r="147" spans="9:14">
      <c r="I147" s="16"/>
      <c r="J147" s="16"/>
      <c r="K147" s="16"/>
      <c r="L147" s="16"/>
      <c r="M147" s="16"/>
      <c r="N147" s="16"/>
    </row>
    <row r="148" spans="9:14">
      <c r="I148" s="16"/>
      <c r="J148" s="16"/>
      <c r="K148" s="16"/>
      <c r="L148" s="16"/>
      <c r="M148" s="16"/>
      <c r="N148" s="16"/>
    </row>
    <row r="149" spans="9:14">
      <c r="I149" s="16"/>
      <c r="J149" s="16"/>
      <c r="K149" s="16"/>
      <c r="L149" s="16"/>
      <c r="M149" s="16"/>
      <c r="N149" s="16"/>
    </row>
    <row r="150" spans="9:14">
      <c r="I150" s="16"/>
      <c r="J150" s="16"/>
      <c r="K150" s="16"/>
      <c r="L150" s="16"/>
      <c r="M150" s="16"/>
      <c r="N150" s="16"/>
    </row>
    <row r="151" spans="9:14">
      <c r="I151" s="16"/>
      <c r="J151" s="16"/>
      <c r="K151" s="16"/>
      <c r="L151" s="16"/>
      <c r="M151" s="16"/>
      <c r="N151" s="16"/>
    </row>
    <row r="152" spans="9:14">
      <c r="I152" s="16"/>
      <c r="J152" s="16"/>
      <c r="K152" s="16"/>
      <c r="L152" s="16"/>
      <c r="M152" s="16"/>
      <c r="N152" s="16"/>
    </row>
    <row r="153" spans="9:14">
      <c r="I153" s="16"/>
      <c r="J153" s="16"/>
      <c r="K153" s="16"/>
      <c r="L153" s="16"/>
      <c r="M153" s="16"/>
      <c r="N153" s="16"/>
    </row>
    <row r="154" spans="9:14">
      <c r="I154" s="16"/>
      <c r="J154" s="16"/>
      <c r="K154" s="16"/>
      <c r="L154" s="16"/>
      <c r="M154" s="16"/>
      <c r="N154" s="16"/>
    </row>
    <row r="155" spans="9:14">
      <c r="I155" s="16"/>
      <c r="J155" s="16"/>
      <c r="K155" s="16"/>
      <c r="L155" s="16"/>
      <c r="M155" s="16"/>
      <c r="N155" s="16"/>
    </row>
    <row r="156" spans="9:14">
      <c r="I156" s="16"/>
      <c r="J156" s="16"/>
      <c r="K156" s="16"/>
      <c r="L156" s="16"/>
      <c r="M156" s="16"/>
      <c r="N156" s="16"/>
    </row>
    <row r="157" spans="9:14">
      <c r="I157" s="16"/>
      <c r="J157" s="16"/>
      <c r="K157" s="16"/>
      <c r="L157" s="16"/>
      <c r="M157" s="16"/>
      <c r="N157" s="16"/>
    </row>
    <row r="158" spans="9:14">
      <c r="I158" s="16"/>
      <c r="J158" s="16"/>
      <c r="K158" s="16"/>
      <c r="L158" s="16"/>
      <c r="M158" s="16"/>
      <c r="N158" s="16"/>
    </row>
    <row r="159" spans="9:14">
      <c r="I159" s="16"/>
      <c r="J159" s="16"/>
      <c r="K159" s="16"/>
      <c r="L159" s="16"/>
      <c r="M159" s="16"/>
      <c r="N159" s="16"/>
    </row>
    <row r="160" spans="9:14">
      <c r="I160" s="16"/>
      <c r="J160" s="16"/>
      <c r="K160" s="16"/>
      <c r="L160" s="16"/>
      <c r="M160" s="16"/>
      <c r="N160" s="16"/>
    </row>
    <row r="161" spans="9:14">
      <c r="I161" s="16"/>
      <c r="J161" s="16"/>
      <c r="K161" s="16"/>
      <c r="L161" s="16"/>
      <c r="M161" s="16"/>
      <c r="N161" s="16"/>
    </row>
    <row r="162" spans="9:14">
      <c r="I162" s="16"/>
      <c r="J162" s="16"/>
      <c r="K162" s="16"/>
      <c r="L162" s="16"/>
      <c r="M162" s="16"/>
      <c r="N162" s="16"/>
    </row>
    <row r="163" spans="9:14">
      <c r="I163" s="16"/>
      <c r="J163" s="16"/>
      <c r="K163" s="16"/>
      <c r="L163" s="16"/>
      <c r="M163" s="16"/>
      <c r="N163" s="16"/>
    </row>
    <row r="164" spans="9:14">
      <c r="I164" s="16"/>
      <c r="J164" s="16"/>
      <c r="K164" s="16"/>
      <c r="L164" s="16"/>
      <c r="M164" s="16"/>
      <c r="N164" s="16"/>
    </row>
    <row r="165" spans="9:14">
      <c r="I165" s="16"/>
      <c r="J165" s="16"/>
      <c r="K165" s="16"/>
      <c r="L165" s="16"/>
      <c r="M165" s="16"/>
      <c r="N165" s="16"/>
    </row>
    <row r="166" spans="9:14">
      <c r="I166" s="16"/>
      <c r="J166" s="16"/>
      <c r="K166" s="16"/>
      <c r="L166" s="16"/>
      <c r="M166" s="16"/>
      <c r="N166" s="16"/>
    </row>
    <row r="167" spans="9:14">
      <c r="I167" s="16"/>
      <c r="J167" s="16"/>
      <c r="K167" s="16"/>
      <c r="L167" s="16"/>
      <c r="M167" s="16"/>
      <c r="N167" s="16"/>
    </row>
    <row r="168" spans="9:14">
      <c r="I168" s="16"/>
      <c r="J168" s="16"/>
      <c r="K168" s="16"/>
      <c r="L168" s="16"/>
      <c r="M168" s="16"/>
      <c r="N168" s="16"/>
    </row>
    <row r="169" spans="9:14">
      <c r="I169" s="16"/>
      <c r="J169" s="16"/>
      <c r="K169" s="16"/>
      <c r="L169" s="16"/>
      <c r="M169" s="16"/>
      <c r="N169" s="16"/>
    </row>
    <row r="170" spans="9:14">
      <c r="I170" s="16"/>
      <c r="J170" s="16"/>
      <c r="K170" s="16"/>
      <c r="L170" s="16"/>
      <c r="M170" s="16"/>
      <c r="N170" s="16"/>
    </row>
    <row r="171" spans="9:14">
      <c r="I171" s="16"/>
      <c r="J171" s="16"/>
      <c r="K171" s="16"/>
      <c r="L171" s="16"/>
      <c r="M171" s="16"/>
      <c r="N171" s="16"/>
    </row>
    <row r="172" spans="9:14">
      <c r="I172" s="16"/>
      <c r="J172" s="16"/>
      <c r="K172" s="16"/>
      <c r="L172" s="16"/>
      <c r="M172" s="16"/>
      <c r="N172" s="16"/>
    </row>
    <row r="173" spans="9:14">
      <c r="I173" s="16"/>
      <c r="J173" s="16"/>
      <c r="K173" s="16"/>
      <c r="L173" s="16"/>
      <c r="M173" s="16"/>
      <c r="N173" s="16"/>
    </row>
    <row r="174" spans="9:14">
      <c r="I174" s="16"/>
      <c r="J174" s="16"/>
      <c r="K174" s="16"/>
      <c r="L174" s="16"/>
      <c r="M174" s="16"/>
      <c r="N174" s="16"/>
    </row>
    <row r="175" spans="9:14">
      <c r="I175" s="16"/>
      <c r="J175" s="16"/>
      <c r="K175" s="16"/>
      <c r="L175" s="16"/>
      <c r="M175" s="16"/>
      <c r="N175" s="16"/>
    </row>
    <row r="176" spans="9:14">
      <c r="I176" s="16"/>
      <c r="J176" s="16"/>
      <c r="K176" s="16"/>
      <c r="L176" s="16"/>
      <c r="M176" s="16"/>
      <c r="N176" s="16"/>
    </row>
    <row r="177" spans="9:14">
      <c r="I177" s="16"/>
      <c r="J177" s="16"/>
      <c r="K177" s="16"/>
      <c r="L177" s="16"/>
      <c r="M177" s="16"/>
      <c r="N177" s="16"/>
    </row>
    <row r="178" spans="9:14">
      <c r="I178" s="16"/>
      <c r="J178" s="16"/>
      <c r="K178" s="16"/>
      <c r="L178" s="16"/>
      <c r="M178" s="16"/>
      <c r="N178" s="16"/>
    </row>
    <row r="179" spans="9:14">
      <c r="I179" s="16"/>
      <c r="J179" s="16"/>
      <c r="K179" s="16"/>
      <c r="L179" s="16"/>
      <c r="M179" s="16"/>
      <c r="N179" s="16"/>
    </row>
    <row r="180" spans="9:14">
      <c r="I180" s="16"/>
      <c r="J180" s="16"/>
      <c r="K180" s="16"/>
      <c r="L180" s="16"/>
      <c r="M180" s="16"/>
      <c r="N180" s="16"/>
    </row>
    <row r="181" spans="9:14">
      <c r="I181" s="16"/>
      <c r="J181" s="16"/>
      <c r="K181" s="16"/>
      <c r="L181" s="16"/>
      <c r="M181" s="16"/>
      <c r="N181" s="16"/>
    </row>
    <row r="182" spans="9:14">
      <c r="I182" s="16"/>
      <c r="J182" s="16"/>
      <c r="K182" s="16"/>
      <c r="L182" s="16"/>
      <c r="M182" s="16"/>
      <c r="N182" s="16"/>
    </row>
    <row r="183" spans="9:14">
      <c r="I183" s="16"/>
      <c r="J183" s="16"/>
      <c r="K183" s="16"/>
      <c r="L183" s="16"/>
      <c r="M183" s="16"/>
      <c r="N183" s="16"/>
    </row>
    <row r="184" spans="9:14">
      <c r="I184" s="16"/>
      <c r="J184" s="16"/>
      <c r="K184" s="16"/>
      <c r="L184" s="16"/>
      <c r="M184" s="16"/>
      <c r="N184" s="16"/>
    </row>
    <row r="185" spans="9:14">
      <c r="I185" s="16"/>
      <c r="J185" s="16"/>
      <c r="K185" s="16"/>
      <c r="L185" s="16"/>
      <c r="M185" s="16"/>
      <c r="N185" s="16"/>
    </row>
    <row r="186" spans="9:14">
      <c r="I186" s="16"/>
      <c r="J186" s="16"/>
      <c r="K186" s="16"/>
      <c r="L186" s="16"/>
      <c r="M186" s="16"/>
      <c r="N186" s="16"/>
    </row>
    <row r="187" spans="9:14">
      <c r="I187" s="16"/>
      <c r="J187" s="16"/>
      <c r="K187" s="16"/>
      <c r="L187" s="16"/>
      <c r="M187" s="16"/>
      <c r="N187" s="16"/>
    </row>
    <row r="188" spans="9:14">
      <c r="I188" s="16"/>
      <c r="J188" s="16"/>
      <c r="K188" s="16"/>
      <c r="L188" s="16"/>
      <c r="M188" s="16"/>
      <c r="N188" s="16"/>
    </row>
    <row r="189" spans="9:14">
      <c r="I189" s="16"/>
      <c r="J189" s="16"/>
      <c r="K189" s="16"/>
      <c r="L189" s="16"/>
      <c r="M189" s="16"/>
      <c r="N189" s="16"/>
    </row>
    <row r="190" spans="9:14">
      <c r="I190" s="16"/>
      <c r="J190" s="16"/>
      <c r="K190" s="16"/>
      <c r="L190" s="16"/>
      <c r="M190" s="16"/>
      <c r="N190" s="16"/>
    </row>
    <row r="191" spans="9:14">
      <c r="I191" s="16"/>
      <c r="J191" s="16"/>
      <c r="K191" s="16"/>
      <c r="L191" s="16"/>
      <c r="M191" s="16"/>
      <c r="N191" s="16"/>
    </row>
    <row r="192" spans="9:14">
      <c r="I192" s="16"/>
      <c r="J192" s="16"/>
      <c r="K192" s="16"/>
      <c r="L192" s="16"/>
      <c r="M192" s="16"/>
      <c r="N192" s="16"/>
    </row>
    <row r="193" spans="9:14">
      <c r="I193" s="16"/>
      <c r="J193" s="16"/>
      <c r="K193" s="16"/>
      <c r="L193" s="16"/>
      <c r="M193" s="16"/>
      <c r="N193" s="16"/>
    </row>
    <row r="194" spans="9:14">
      <c r="I194" s="16"/>
      <c r="J194" s="16"/>
      <c r="K194" s="16"/>
      <c r="L194" s="16"/>
      <c r="M194" s="16"/>
      <c r="N194" s="16"/>
    </row>
    <row r="195" spans="9:14">
      <c r="I195" s="16"/>
      <c r="J195" s="16"/>
      <c r="K195" s="16"/>
      <c r="L195" s="16"/>
      <c r="M195" s="16"/>
      <c r="N195" s="16"/>
    </row>
    <row r="196" spans="9:14">
      <c r="I196" s="16"/>
      <c r="J196" s="16"/>
      <c r="K196" s="16"/>
      <c r="L196" s="16"/>
      <c r="M196" s="16"/>
      <c r="N196" s="16"/>
    </row>
    <row r="197" spans="9:14">
      <c r="I197" s="16"/>
      <c r="J197" s="16"/>
      <c r="K197" s="16"/>
      <c r="L197" s="16"/>
      <c r="M197" s="16"/>
      <c r="N197" s="16"/>
    </row>
    <row r="198" spans="9:14">
      <c r="I198" s="16"/>
      <c r="J198" s="16"/>
      <c r="K198" s="16"/>
      <c r="L198" s="16"/>
      <c r="M198" s="16"/>
      <c r="N198" s="16"/>
    </row>
    <row r="199" spans="9:14">
      <c r="I199" s="16"/>
      <c r="J199" s="16"/>
      <c r="K199" s="16"/>
      <c r="L199" s="16"/>
      <c r="M199" s="16"/>
      <c r="N199" s="16"/>
    </row>
    <row r="200" spans="9:14">
      <c r="I200" s="16"/>
      <c r="J200" s="16"/>
      <c r="K200" s="16"/>
      <c r="L200" s="16"/>
      <c r="M200" s="16"/>
      <c r="N200" s="16"/>
    </row>
    <row r="201" spans="9:14">
      <c r="I201" s="16"/>
      <c r="J201" s="16"/>
      <c r="K201" s="16"/>
      <c r="L201" s="16"/>
      <c r="M201" s="16"/>
      <c r="N201" s="16"/>
    </row>
    <row r="202" spans="9:14">
      <c r="I202" s="16"/>
      <c r="J202" s="16"/>
      <c r="K202" s="16"/>
      <c r="L202" s="16"/>
      <c r="M202" s="16"/>
      <c r="N202" s="16"/>
    </row>
    <row r="203" spans="9:14">
      <c r="I203" s="16"/>
      <c r="J203" s="16"/>
      <c r="K203" s="16"/>
      <c r="L203" s="16"/>
      <c r="M203" s="16"/>
      <c r="N203" s="16"/>
    </row>
    <row r="204" spans="9:14">
      <c r="I204" s="16"/>
      <c r="J204" s="16"/>
      <c r="K204" s="16"/>
      <c r="L204" s="16"/>
      <c r="M204" s="16"/>
      <c r="N204" s="16"/>
    </row>
    <row r="205" spans="9:14">
      <c r="I205" s="16"/>
      <c r="J205" s="16"/>
      <c r="K205" s="16"/>
      <c r="L205" s="16"/>
      <c r="M205" s="16"/>
      <c r="N205" s="16"/>
    </row>
    <row r="206" spans="9:14">
      <c r="I206" s="16"/>
      <c r="J206" s="16"/>
      <c r="K206" s="16"/>
      <c r="L206" s="16"/>
      <c r="M206" s="16"/>
      <c r="N206" s="16"/>
    </row>
    <row r="207" spans="9:14">
      <c r="I207" s="16"/>
      <c r="J207" s="16"/>
      <c r="K207" s="16"/>
      <c r="L207" s="16"/>
      <c r="M207" s="16"/>
      <c r="N207" s="16"/>
    </row>
    <row r="208" spans="9:14">
      <c r="I208" s="16"/>
      <c r="J208" s="16"/>
      <c r="K208" s="16"/>
      <c r="L208" s="16"/>
      <c r="M208" s="16"/>
      <c r="N208" s="16"/>
    </row>
    <row r="209" spans="9:14">
      <c r="I209" s="16"/>
      <c r="J209" s="16"/>
      <c r="K209" s="16"/>
      <c r="L209" s="16"/>
      <c r="M209" s="16"/>
      <c r="N209" s="16"/>
    </row>
    <row r="210" spans="9:14">
      <c r="I210" s="16"/>
      <c r="J210" s="16"/>
      <c r="K210" s="16"/>
      <c r="L210" s="16"/>
      <c r="M210" s="16"/>
      <c r="N210" s="16"/>
    </row>
    <row r="211" spans="9:14">
      <c r="I211" s="16"/>
      <c r="J211" s="16"/>
      <c r="K211" s="16"/>
      <c r="L211" s="16"/>
      <c r="M211" s="16"/>
      <c r="N211" s="16"/>
    </row>
    <row r="212" spans="9:14">
      <c r="I212" s="16"/>
      <c r="J212" s="16"/>
      <c r="K212" s="16"/>
      <c r="L212" s="16"/>
      <c r="M212" s="16"/>
      <c r="N212" s="16"/>
    </row>
    <row r="213" spans="9:14">
      <c r="I213" s="16"/>
      <c r="J213" s="16"/>
      <c r="K213" s="16"/>
      <c r="L213" s="16"/>
      <c r="M213" s="16"/>
      <c r="N213" s="16"/>
    </row>
    <row r="214" spans="9:14">
      <c r="I214" s="16"/>
      <c r="J214" s="16"/>
      <c r="K214" s="16"/>
      <c r="L214" s="16"/>
      <c r="M214" s="16"/>
      <c r="N214" s="16"/>
    </row>
    <row r="215" spans="9:14">
      <c r="I215" s="16"/>
      <c r="J215" s="16"/>
      <c r="K215" s="16"/>
      <c r="L215" s="16"/>
      <c r="M215" s="16"/>
      <c r="N215" s="16"/>
    </row>
    <row r="216" spans="9:14">
      <c r="I216" s="16"/>
      <c r="J216" s="16"/>
      <c r="K216" s="16"/>
      <c r="L216" s="16"/>
      <c r="M216" s="16"/>
      <c r="N216" s="16"/>
    </row>
    <row r="217" spans="9:14">
      <c r="I217" s="16"/>
      <c r="J217" s="16"/>
      <c r="K217" s="16"/>
      <c r="L217" s="16"/>
      <c r="M217" s="16"/>
      <c r="N217" s="16"/>
    </row>
    <row r="218" spans="9:14">
      <c r="I218" s="16"/>
      <c r="J218" s="16"/>
      <c r="K218" s="16"/>
      <c r="L218" s="16"/>
      <c r="M218" s="16"/>
      <c r="N218" s="16"/>
    </row>
    <row r="219" spans="9:14">
      <c r="I219" s="16"/>
      <c r="J219" s="16"/>
      <c r="K219" s="16"/>
      <c r="L219" s="16"/>
      <c r="M219" s="16"/>
      <c r="N219" s="16"/>
    </row>
    <row r="220" spans="9:14">
      <c r="I220" s="16"/>
      <c r="J220" s="16"/>
      <c r="K220" s="16"/>
      <c r="L220" s="16"/>
      <c r="M220" s="16"/>
      <c r="N220" s="16"/>
    </row>
    <row r="221" spans="9:14">
      <c r="I221" s="16"/>
      <c r="J221" s="16"/>
      <c r="K221" s="16"/>
      <c r="L221" s="16"/>
      <c r="M221" s="16"/>
      <c r="N221" s="16"/>
    </row>
    <row r="222" spans="9:14">
      <c r="I222" s="16"/>
      <c r="J222" s="16"/>
      <c r="K222" s="16"/>
      <c r="L222" s="16"/>
      <c r="M222" s="16"/>
      <c r="N222" s="16"/>
    </row>
    <row r="223" spans="9:14">
      <c r="I223" s="16"/>
      <c r="J223" s="16"/>
      <c r="K223" s="16"/>
      <c r="L223" s="16"/>
      <c r="M223" s="16"/>
      <c r="N223" s="16"/>
    </row>
    <row r="224" spans="9:14">
      <c r="I224" s="16"/>
      <c r="J224" s="16"/>
      <c r="K224" s="16"/>
      <c r="L224" s="16"/>
      <c r="M224" s="16"/>
      <c r="N224" s="16"/>
    </row>
    <row r="225" spans="9:14">
      <c r="I225" s="16"/>
      <c r="J225" s="16"/>
      <c r="K225" s="16"/>
      <c r="L225" s="16"/>
      <c r="M225" s="16"/>
      <c r="N225" s="16"/>
    </row>
    <row r="226" spans="9:14">
      <c r="I226" s="16"/>
      <c r="J226" s="16"/>
      <c r="K226" s="16"/>
      <c r="L226" s="16"/>
      <c r="M226" s="16"/>
      <c r="N226" s="16"/>
    </row>
    <row r="227" spans="9:14">
      <c r="I227" s="16"/>
      <c r="J227" s="16"/>
      <c r="K227" s="16"/>
      <c r="L227" s="16"/>
      <c r="M227" s="16"/>
      <c r="N227" s="16"/>
    </row>
    <row r="228" spans="9:14">
      <c r="I228" s="16"/>
      <c r="J228" s="16"/>
      <c r="K228" s="16"/>
      <c r="L228" s="16"/>
      <c r="M228" s="16"/>
      <c r="N228" s="16"/>
    </row>
    <row r="229" spans="9:14">
      <c r="I229" s="16"/>
      <c r="J229" s="16"/>
      <c r="K229" s="16"/>
      <c r="L229" s="16"/>
      <c r="M229" s="16"/>
      <c r="N229" s="16"/>
    </row>
    <row r="230" spans="9:14">
      <c r="I230" s="16"/>
      <c r="J230" s="16"/>
      <c r="K230" s="16"/>
      <c r="L230" s="16"/>
      <c r="M230" s="16"/>
      <c r="N230" s="16"/>
    </row>
    <row r="231" spans="9:14">
      <c r="I231" s="16"/>
      <c r="J231" s="16"/>
      <c r="K231" s="16"/>
      <c r="L231" s="16"/>
      <c r="M231" s="16"/>
      <c r="N231" s="16"/>
    </row>
    <row r="232" spans="9:14">
      <c r="I232" s="16"/>
      <c r="J232" s="16"/>
      <c r="K232" s="16"/>
      <c r="L232" s="16"/>
      <c r="M232" s="16"/>
      <c r="N232" s="16"/>
    </row>
    <row r="233" spans="9:14">
      <c r="I233" s="16"/>
      <c r="J233" s="16"/>
      <c r="K233" s="16"/>
      <c r="L233" s="16"/>
      <c r="M233" s="16"/>
      <c r="N233" s="16"/>
    </row>
    <row r="234" spans="9:14">
      <c r="I234" s="16"/>
      <c r="J234" s="16"/>
      <c r="K234" s="16"/>
      <c r="L234" s="16"/>
      <c r="M234" s="16"/>
      <c r="N234" s="16"/>
    </row>
    <row r="235" spans="9:14">
      <c r="I235" s="16"/>
      <c r="J235" s="16"/>
      <c r="K235" s="16"/>
      <c r="L235" s="16"/>
      <c r="M235" s="16"/>
      <c r="N235" s="16"/>
    </row>
    <row r="236" spans="9:14">
      <c r="I236" s="16"/>
      <c r="J236" s="16"/>
      <c r="K236" s="16"/>
      <c r="L236" s="16"/>
      <c r="M236" s="16"/>
      <c r="N236" s="16"/>
    </row>
    <row r="237" spans="9:14">
      <c r="I237" s="16"/>
      <c r="J237" s="16"/>
      <c r="K237" s="16"/>
      <c r="L237" s="16"/>
      <c r="M237" s="16"/>
      <c r="N237" s="16"/>
    </row>
    <row r="238" spans="9:14">
      <c r="I238" s="16"/>
      <c r="J238" s="16"/>
      <c r="K238" s="16"/>
      <c r="L238" s="16"/>
      <c r="M238" s="16"/>
      <c r="N238" s="16"/>
    </row>
    <row r="239" spans="9:14">
      <c r="I239" s="16"/>
      <c r="J239" s="16"/>
      <c r="K239" s="16"/>
      <c r="L239" s="16"/>
      <c r="M239" s="16"/>
      <c r="N239" s="16"/>
    </row>
    <row r="240" spans="9:14">
      <c r="I240" s="16"/>
      <c r="J240" s="16"/>
      <c r="K240" s="16"/>
      <c r="L240" s="16"/>
      <c r="M240" s="16"/>
      <c r="N240" s="16"/>
    </row>
    <row r="241" spans="9:14">
      <c r="I241" s="16"/>
      <c r="J241" s="16"/>
      <c r="K241" s="16"/>
      <c r="L241" s="16"/>
      <c r="M241" s="16"/>
      <c r="N241" s="16"/>
    </row>
    <row r="242" spans="9:14">
      <c r="I242" s="16"/>
      <c r="J242" s="16"/>
      <c r="K242" s="16"/>
      <c r="L242" s="16"/>
      <c r="M242" s="16"/>
      <c r="N242" s="16"/>
    </row>
    <row r="243" spans="9:14">
      <c r="I243" s="16"/>
      <c r="J243" s="16"/>
      <c r="K243" s="16"/>
      <c r="L243" s="16"/>
      <c r="M243" s="16"/>
      <c r="N243" s="16"/>
    </row>
    <row r="244" spans="9:14">
      <c r="I244" s="16"/>
      <c r="J244" s="16"/>
      <c r="K244" s="16"/>
      <c r="L244" s="16"/>
      <c r="M244" s="16"/>
      <c r="N244" s="16"/>
    </row>
    <row r="245" spans="9:14">
      <c r="I245" s="16"/>
      <c r="J245" s="16"/>
      <c r="K245" s="16"/>
      <c r="L245" s="16"/>
      <c r="M245" s="16"/>
      <c r="N245" s="16"/>
    </row>
  </sheetData>
  <mergeCells count="8">
    <mergeCell ref="O7:Q7"/>
    <mergeCell ref="A5:Q5"/>
    <mergeCell ref="A6:Q6"/>
    <mergeCell ref="B9:B12"/>
    <mergeCell ref="A2:E2"/>
    <mergeCell ref="A3:E3"/>
    <mergeCell ref="A7:A8"/>
    <mergeCell ref="B7:B8"/>
  </mergeCells>
  <pageMargins left="0.39" right="0.23622047244094491" top="0.35433070866141736" bottom="0.59055118110236227" header="0.31496062992125984" footer="0.31496062992125984"/>
  <pageSetup paperSize="9" scale="60" orientation="landscape" r:id="rId1"/>
  <headerFooter>
    <oddFooter>&amp;RPag.  &amp;P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  <pageSetUpPr fitToPage="1"/>
  </sheetPr>
  <dimension ref="A1:Q245"/>
  <sheetViews>
    <sheetView showGridLines="0" zoomScale="90" zoomScaleNormal="90" zoomScaleSheetLayoutView="90" workbookViewId="0">
      <pane xSplit="1" topLeftCell="B7" activePane="topRight" state="frozen"/>
      <selection pane="topRight" activeCell="H14" sqref="H14"/>
      <selection activeCell="J38" activeCellId="1" sqref="V14 J38"/>
    </sheetView>
  </sheetViews>
  <sheetFormatPr defaultColWidth="8.85546875" defaultRowHeight="15"/>
  <cols>
    <col min="1" max="1" width="53.5703125" style="5" customWidth="1"/>
    <col min="2" max="2" width="12" style="2" customWidth="1"/>
    <col min="3" max="11" width="11.85546875" style="2" customWidth="1"/>
    <col min="12" max="14" width="11.85546875" customWidth="1"/>
    <col min="15" max="15" width="8.85546875" style="13"/>
    <col min="17" max="17" width="9.42578125" customWidth="1"/>
  </cols>
  <sheetData>
    <row r="1" spans="1:17" ht="51" customHeight="1"/>
    <row r="2" spans="1:17" ht="15.75">
      <c r="A2" s="367"/>
      <c r="B2" s="367"/>
      <c r="C2" s="367"/>
      <c r="D2" s="367"/>
      <c r="E2" s="367"/>
      <c r="F2" s="367"/>
      <c r="G2" s="367"/>
    </row>
    <row r="3" spans="1:17" ht="15.75">
      <c r="A3" s="367"/>
      <c r="B3" s="367"/>
      <c r="C3" s="367"/>
      <c r="D3" s="367"/>
      <c r="E3" s="367"/>
      <c r="F3" s="367"/>
      <c r="G3" s="367"/>
    </row>
    <row r="4" spans="1:17" ht="21" customHeight="1"/>
    <row r="5" spans="1:17" s="11" customFormat="1" ht="18.75" customHeight="1">
      <c r="A5" s="339" t="s">
        <v>0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</row>
    <row r="6" spans="1:17" s="11" customFormat="1" ht="20.25" customHeight="1">
      <c r="A6" s="339" t="s">
        <v>147</v>
      </c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</row>
    <row r="7" spans="1:17" s="6" customFormat="1" ht="22.5" customHeight="1">
      <c r="A7" s="407" t="s">
        <v>2</v>
      </c>
      <c r="B7" s="408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42" t="s">
        <v>16</v>
      </c>
      <c r="P7" s="343"/>
      <c r="Q7" s="344"/>
    </row>
    <row r="8" spans="1:17" s="6" customFormat="1" ht="18" customHeight="1">
      <c r="A8" s="346"/>
      <c r="B8" s="347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s="6" customFormat="1" ht="23.25" customHeight="1">
      <c r="A9" s="256" t="s">
        <v>148</v>
      </c>
      <c r="B9" s="219">
        <v>16</v>
      </c>
      <c r="C9" s="296">
        <v>17</v>
      </c>
      <c r="D9" s="296">
        <v>11</v>
      </c>
      <c r="E9" s="296">
        <v>5</v>
      </c>
      <c r="F9" s="296">
        <v>15</v>
      </c>
      <c r="G9" s="296">
        <v>11</v>
      </c>
      <c r="H9" s="296">
        <v>6</v>
      </c>
      <c r="I9" s="296"/>
      <c r="J9" s="296"/>
      <c r="K9" s="296"/>
      <c r="L9" s="296"/>
      <c r="M9" s="296"/>
      <c r="N9" s="296"/>
      <c r="O9" s="47">
        <f>B9*(IF(C9="",0,1)+IF(D9="",0,1)+IF(E9="",0,1)+IF(F9="",0,1)+IF(G9="",0,1)+IF(H9="",0,1)+IF(I9="",0,1)+IF(J9="",0,1)+IF(K9="",0,1)+IF(L9="",0,1)+IF(M9="",0,1)+IF(N9="",0,1))</f>
        <v>96</v>
      </c>
      <c r="P9" s="47">
        <f>SUM(C9:N9)</f>
        <v>65</v>
      </c>
      <c r="Q9" s="410">
        <f>IF(O9=0,"-",P9/O9)</f>
        <v>0.67708333333333337</v>
      </c>
    </row>
    <row r="10" spans="1:17" s="6" customFormat="1" ht="26.25" customHeight="1">
      <c r="A10" s="256" t="s">
        <v>149</v>
      </c>
      <c r="B10" s="219">
        <v>2</v>
      </c>
      <c r="C10" s="296">
        <v>6</v>
      </c>
      <c r="D10" s="296">
        <v>5</v>
      </c>
      <c r="E10" s="296">
        <v>2</v>
      </c>
      <c r="F10" s="296">
        <v>1</v>
      </c>
      <c r="G10" s="296">
        <v>2</v>
      </c>
      <c r="H10" s="296">
        <v>2</v>
      </c>
      <c r="I10" s="296"/>
      <c r="J10" s="296"/>
      <c r="K10" s="296"/>
      <c r="L10" s="296"/>
      <c r="M10" s="296"/>
      <c r="N10" s="296"/>
      <c r="O10" s="47">
        <f>B10*(IF(C10="",0,1)+IF(D10="",0,1)+IF(E10="",0,1)+IF(F10="",0,1)+IF(G10="",0,1)+IF(H10="",0,1)+IF(I10="",0,1)+IF(J10="",0,1)+IF(K10="",0,1)+IF(L10="",0,1)+IF(M10="",0,1)+IF(N10="",0,1))</f>
        <v>12</v>
      </c>
      <c r="P10" s="47">
        <f>SUM(C10:N10)</f>
        <v>18</v>
      </c>
      <c r="Q10" s="54">
        <f>IF(O10=0,"-",P10/O10)</f>
        <v>1.5</v>
      </c>
    </row>
    <row r="11" spans="1:17" s="6" customFormat="1" ht="26.25" customHeight="1">
      <c r="A11" s="256" t="s">
        <v>150</v>
      </c>
      <c r="B11" s="219">
        <v>300</v>
      </c>
      <c r="C11" s="296">
        <v>322</v>
      </c>
      <c r="D11" s="296">
        <v>268</v>
      </c>
      <c r="E11" s="296">
        <v>325</v>
      </c>
      <c r="F11" s="296">
        <v>337</v>
      </c>
      <c r="G11" s="296">
        <v>306</v>
      </c>
      <c r="H11" s="296">
        <v>259</v>
      </c>
      <c r="I11" s="296"/>
      <c r="J11" s="296"/>
      <c r="K11" s="296"/>
      <c r="L11" s="296"/>
      <c r="M11" s="296"/>
      <c r="N11" s="296"/>
      <c r="O11" s="47">
        <f t="shared" ref="O11:O12" si="0">B11*(IF(C11="",0,1)+IF(D11="",0,1)+IF(E11="",0,1)+IF(F11="",0,1)+IF(G11="",0,1)+IF(H11="",0,1)+IF(I11="",0,1)+IF(J11="",0,1)+IF(K11="",0,1)+IF(L11="",0,1)+IF(M11="",0,1)+IF(N11="",0,1))</f>
        <v>1800</v>
      </c>
      <c r="P11" s="47">
        <f>SUM(C11:N11)</f>
        <v>1817</v>
      </c>
      <c r="Q11" s="410">
        <f t="shared" ref="Q11:Q12" si="1">IF(O11=0,"-",P11/O11)</f>
        <v>1.0094444444444444</v>
      </c>
    </row>
    <row r="12" spans="1:17" s="6" customFormat="1" ht="26.25" customHeight="1">
      <c r="A12" s="256" t="s">
        <v>151</v>
      </c>
      <c r="B12" s="219">
        <v>35</v>
      </c>
      <c r="C12" s="296">
        <v>68</v>
      </c>
      <c r="D12" s="296">
        <v>30</v>
      </c>
      <c r="E12" s="296">
        <v>9</v>
      </c>
      <c r="F12" s="296">
        <v>43</v>
      </c>
      <c r="G12" s="296">
        <v>34</v>
      </c>
      <c r="H12" s="296">
        <v>23</v>
      </c>
      <c r="I12" s="296"/>
      <c r="J12" s="296"/>
      <c r="K12" s="296"/>
      <c r="L12" s="296"/>
      <c r="M12" s="296"/>
      <c r="N12" s="296"/>
      <c r="O12" s="47">
        <f t="shared" si="0"/>
        <v>210</v>
      </c>
      <c r="P12" s="47">
        <f t="shared" ref="P12:P13" si="2">SUM(C12:N12)</f>
        <v>207</v>
      </c>
      <c r="Q12" s="54">
        <f t="shared" si="1"/>
        <v>0.98571428571428577</v>
      </c>
    </row>
    <row r="13" spans="1:17" ht="26.25" customHeight="1">
      <c r="A13" s="256" t="s">
        <v>152</v>
      </c>
      <c r="B13" s="219">
        <v>120</v>
      </c>
      <c r="C13" s="261">
        <v>95</v>
      </c>
      <c r="D13" s="261">
        <v>149</v>
      </c>
      <c r="E13" s="261">
        <v>19</v>
      </c>
      <c r="F13" s="261">
        <v>0</v>
      </c>
      <c r="G13" s="261">
        <v>174</v>
      </c>
      <c r="H13" s="261">
        <v>146</v>
      </c>
      <c r="I13" s="261"/>
      <c r="J13" s="261"/>
      <c r="K13" s="261"/>
      <c r="L13" s="261"/>
      <c r="M13" s="261"/>
      <c r="N13" s="261"/>
      <c r="O13" s="47">
        <f>B13*(IF(C13="",0,1)+IF(D13="",0,1)+IF(E13="",0,1)+IF(F13="",0,1)+IF(G13="",0,1)+IF(H13="",0,1)+IF(I13="",0,1)+IF(J13="",0,1)+IF(K13="",0,1)+IF(L13="",0,1)+IF(M13="",0,1)+IF(N13="",0,1))</f>
        <v>720</v>
      </c>
      <c r="P13" s="47">
        <f t="shared" si="2"/>
        <v>583</v>
      </c>
      <c r="Q13" s="297">
        <f t="shared" ref="Q13:Q14" si="3">IF(O13=0,"-",P13/O13)</f>
        <v>0.80972222222222223</v>
      </c>
    </row>
    <row r="14" spans="1:17" s="1" customFormat="1" ht="21.75" customHeight="1">
      <c r="A14" s="59" t="s">
        <v>47</v>
      </c>
      <c r="B14" s="60">
        <f>SUM(B11:B13)</f>
        <v>455</v>
      </c>
      <c r="C14" s="298">
        <f t="shared" ref="C14:N14" si="4">SUM(C11:C13)</f>
        <v>485</v>
      </c>
      <c r="D14" s="298">
        <f t="shared" si="4"/>
        <v>447</v>
      </c>
      <c r="E14" s="298">
        <f t="shared" si="4"/>
        <v>353</v>
      </c>
      <c r="F14" s="298">
        <f t="shared" si="4"/>
        <v>380</v>
      </c>
      <c r="G14" s="298">
        <f t="shared" si="4"/>
        <v>514</v>
      </c>
      <c r="H14" s="298">
        <f t="shared" si="4"/>
        <v>428</v>
      </c>
      <c r="I14" s="298">
        <f t="shared" si="4"/>
        <v>0</v>
      </c>
      <c r="J14" s="298">
        <f t="shared" si="4"/>
        <v>0</v>
      </c>
      <c r="K14" s="298">
        <f t="shared" si="4"/>
        <v>0</v>
      </c>
      <c r="L14" s="298">
        <f t="shared" si="4"/>
        <v>0</v>
      </c>
      <c r="M14" s="298">
        <f t="shared" si="4"/>
        <v>0</v>
      </c>
      <c r="N14" s="298">
        <f t="shared" si="4"/>
        <v>0</v>
      </c>
      <c r="O14" s="298">
        <f>SUM(O11:O13)</f>
        <v>2730</v>
      </c>
      <c r="P14" s="298">
        <f>SUM(P11:P13)</f>
        <v>2607</v>
      </c>
      <c r="Q14" s="61">
        <f t="shared" si="3"/>
        <v>0.95494505494505499</v>
      </c>
    </row>
    <row r="15" spans="1:17" ht="15.75">
      <c r="L15" s="2"/>
      <c r="M15" s="2"/>
      <c r="N15" s="2"/>
      <c r="O15" s="15"/>
      <c r="P15" s="3"/>
      <c r="Q15" s="3"/>
    </row>
    <row r="16" spans="1:17" ht="15.75">
      <c r="L16" s="2"/>
      <c r="M16" s="2"/>
      <c r="N16" s="2"/>
      <c r="O16" s="15"/>
      <c r="P16" s="3"/>
      <c r="Q16" s="3"/>
    </row>
    <row r="17" spans="1:17" ht="15.75">
      <c r="A17" s="10" t="s">
        <v>48</v>
      </c>
      <c r="L17" s="2"/>
      <c r="M17" s="2"/>
      <c r="N17" s="2"/>
      <c r="O17" s="15"/>
      <c r="P17" s="3"/>
      <c r="Q17" s="3"/>
    </row>
    <row r="18" spans="1:17" ht="15.75">
      <c r="L18" s="2"/>
      <c r="M18" s="2"/>
      <c r="N18" s="2"/>
      <c r="O18" s="15"/>
      <c r="P18" s="3"/>
      <c r="Q18" s="3"/>
    </row>
    <row r="19" spans="1:17" ht="15.75">
      <c r="L19" s="2"/>
      <c r="M19" s="2"/>
      <c r="N19" s="2"/>
      <c r="O19" s="15"/>
      <c r="P19" s="3"/>
      <c r="Q19" s="3"/>
    </row>
    <row r="20" spans="1:17" ht="15.75">
      <c r="L20" s="2"/>
      <c r="M20" s="2"/>
      <c r="N20" s="2"/>
      <c r="O20" s="15"/>
      <c r="P20" s="3"/>
      <c r="Q20" s="3"/>
    </row>
    <row r="21" spans="1:17" ht="15.75">
      <c r="L21" s="2"/>
      <c r="M21" s="2"/>
      <c r="N21" s="2"/>
      <c r="O21" s="15"/>
      <c r="P21" s="3"/>
      <c r="Q21" s="3"/>
    </row>
    <row r="22" spans="1:17" ht="15.75">
      <c r="L22" s="2"/>
      <c r="M22" s="2"/>
      <c r="N22" s="2"/>
      <c r="O22" s="15"/>
      <c r="P22" s="3"/>
      <c r="Q22" s="3"/>
    </row>
    <row r="23" spans="1:17" ht="15.75">
      <c r="L23" s="2"/>
      <c r="M23" s="2"/>
      <c r="N23" s="2"/>
      <c r="O23" s="15"/>
      <c r="P23" s="3"/>
      <c r="Q23" s="3"/>
    </row>
    <row r="24" spans="1:17" ht="15.75">
      <c r="L24" s="2"/>
      <c r="M24" s="2"/>
      <c r="N24" s="2"/>
      <c r="O24" s="15"/>
      <c r="P24" s="3"/>
      <c r="Q24" s="3"/>
    </row>
    <row r="25" spans="1:17" ht="15.75">
      <c r="L25" s="2"/>
      <c r="M25" s="2"/>
      <c r="N25" s="2"/>
      <c r="O25" s="15"/>
      <c r="P25" s="3"/>
      <c r="Q25" s="3"/>
    </row>
    <row r="26" spans="1:17" ht="15.75">
      <c r="L26" s="2"/>
      <c r="M26" s="2"/>
      <c r="N26" s="2"/>
      <c r="O26" s="15"/>
      <c r="P26" s="3"/>
      <c r="Q26" s="3"/>
    </row>
    <row r="27" spans="1:17" ht="15.75">
      <c r="L27" s="2"/>
      <c r="M27" s="2"/>
      <c r="N27" s="2"/>
      <c r="O27" s="15"/>
      <c r="P27" s="3"/>
      <c r="Q27" s="3"/>
    </row>
    <row r="28" spans="1:17" ht="15.75">
      <c r="L28" s="2"/>
      <c r="M28" s="2"/>
      <c r="N28" s="2"/>
      <c r="O28" s="15"/>
      <c r="P28" s="3"/>
      <c r="Q28" s="3"/>
    </row>
    <row r="29" spans="1:17" ht="15.75">
      <c r="L29" s="2"/>
      <c r="M29" s="2"/>
      <c r="N29" s="2"/>
      <c r="O29" s="15"/>
      <c r="P29" s="3"/>
      <c r="Q29" s="3"/>
    </row>
    <row r="30" spans="1:17" ht="15.75">
      <c r="L30" s="2"/>
      <c r="M30" s="2"/>
      <c r="N30" s="2"/>
      <c r="O30" s="15"/>
      <c r="P30" s="3"/>
      <c r="Q30" s="3"/>
    </row>
    <row r="31" spans="1:17" ht="15.75">
      <c r="L31" s="2"/>
      <c r="M31" s="2"/>
      <c r="N31" s="2"/>
      <c r="O31" s="15"/>
      <c r="P31" s="3"/>
      <c r="Q31" s="3"/>
    </row>
    <row r="32" spans="1:17" ht="15.75">
      <c r="L32" s="2"/>
      <c r="M32" s="2"/>
      <c r="N32" s="2"/>
      <c r="O32" s="15"/>
      <c r="P32" s="3"/>
      <c r="Q32" s="3"/>
    </row>
    <row r="33" spans="1:17" s="13" customFormat="1">
      <c r="A33" s="5"/>
      <c r="B33" s="2"/>
      <c r="C33" s="2"/>
      <c r="D33" s="2"/>
      <c r="E33" s="2"/>
      <c r="F33" s="2"/>
      <c r="G33" s="2"/>
      <c r="H33" s="2"/>
      <c r="I33" s="2"/>
      <c r="J33" s="2"/>
      <c r="K33" s="2"/>
      <c r="L33" s="16"/>
      <c r="M33" s="16"/>
      <c r="N33" s="16"/>
      <c r="P33"/>
      <c r="Q33"/>
    </row>
    <row r="34" spans="1:17" s="13" customFormat="1">
      <c r="A34" s="5"/>
      <c r="B34" s="2"/>
      <c r="C34" s="2"/>
      <c r="D34" s="2"/>
      <c r="E34" s="2"/>
      <c r="F34" s="2"/>
      <c r="G34" s="2"/>
      <c r="H34" s="2"/>
      <c r="I34" s="2"/>
      <c r="J34" s="2"/>
      <c r="K34" s="2"/>
      <c r="L34" s="16"/>
      <c r="M34" s="16"/>
      <c r="N34" s="16"/>
      <c r="P34"/>
      <c r="Q34"/>
    </row>
    <row r="35" spans="1:17" s="13" customFormat="1">
      <c r="A35" s="5"/>
      <c r="B35" s="2"/>
      <c r="C35" s="2"/>
      <c r="D35" s="2"/>
      <c r="E35" s="2"/>
      <c r="F35" s="2"/>
      <c r="G35" s="2"/>
      <c r="H35" s="2"/>
      <c r="I35" s="2"/>
      <c r="J35" s="2"/>
      <c r="K35" s="2"/>
      <c r="L35" s="16"/>
      <c r="M35" s="16"/>
      <c r="N35" s="16"/>
      <c r="P35"/>
      <c r="Q35"/>
    </row>
    <row r="36" spans="1:17" s="13" customFormat="1">
      <c r="A36" s="5"/>
      <c r="B36" s="2"/>
      <c r="C36" s="2"/>
      <c r="D36" s="2"/>
      <c r="E36" s="2"/>
      <c r="F36" s="2"/>
      <c r="G36" s="2"/>
      <c r="H36" s="2"/>
      <c r="I36" s="2"/>
      <c r="J36" s="2"/>
      <c r="K36" s="2"/>
      <c r="L36" s="16"/>
      <c r="M36" s="16"/>
      <c r="N36" s="16"/>
      <c r="P36"/>
      <c r="Q36"/>
    </row>
    <row r="37" spans="1:17" s="13" customFormat="1">
      <c r="A37" s="5"/>
      <c r="B37" s="2"/>
      <c r="C37" s="2"/>
      <c r="D37" s="2"/>
      <c r="E37" s="2"/>
      <c r="F37" s="2"/>
      <c r="G37" s="2"/>
      <c r="H37" s="2"/>
      <c r="I37" s="2"/>
      <c r="J37" s="2"/>
      <c r="K37" s="2"/>
      <c r="L37" s="16"/>
      <c r="M37" s="16"/>
      <c r="N37" s="16"/>
      <c r="P37"/>
      <c r="Q37"/>
    </row>
    <row r="38" spans="1:17" s="13" customFormat="1">
      <c r="A38" s="5"/>
      <c r="B38" s="2"/>
      <c r="C38" s="2"/>
      <c r="D38" s="2"/>
      <c r="E38" s="2"/>
      <c r="F38" s="2"/>
      <c r="G38" s="2"/>
      <c r="H38" s="2"/>
      <c r="I38" s="2"/>
      <c r="J38" s="2"/>
      <c r="K38" s="2"/>
      <c r="L38" s="16"/>
      <c r="M38" s="16"/>
      <c r="N38" s="16"/>
      <c r="P38"/>
      <c r="Q38"/>
    </row>
    <row r="39" spans="1:17" s="13" customFormat="1">
      <c r="A39" s="5"/>
      <c r="B39" s="2"/>
      <c r="C39" s="2"/>
      <c r="D39" s="2"/>
      <c r="E39" s="2"/>
      <c r="F39" s="2"/>
      <c r="G39" s="2"/>
      <c r="H39" s="2"/>
      <c r="I39" s="2"/>
      <c r="J39" s="2"/>
      <c r="K39" s="2"/>
      <c r="L39" s="16"/>
      <c r="M39" s="16"/>
      <c r="N39" s="16"/>
      <c r="P39"/>
      <c r="Q39"/>
    </row>
    <row r="40" spans="1:17" s="13" customFormat="1">
      <c r="A40" s="5"/>
      <c r="B40" s="2"/>
      <c r="C40" s="2"/>
      <c r="D40" s="2"/>
      <c r="E40" s="2"/>
      <c r="F40" s="2"/>
      <c r="G40" s="2"/>
      <c r="H40" s="2"/>
      <c r="I40" s="2"/>
      <c r="J40" s="2"/>
      <c r="K40" s="2"/>
      <c r="L40" s="16"/>
      <c r="M40" s="16"/>
      <c r="N40" s="16"/>
      <c r="P40"/>
      <c r="Q40"/>
    </row>
    <row r="41" spans="1:17" s="13" customFormat="1">
      <c r="A41" s="5"/>
      <c r="B41" s="2"/>
      <c r="C41" s="2"/>
      <c r="D41" s="2"/>
      <c r="E41" s="2"/>
      <c r="F41" s="2"/>
      <c r="G41" s="2"/>
      <c r="H41" s="2"/>
      <c r="I41" s="2"/>
      <c r="J41" s="2"/>
      <c r="K41" s="2"/>
      <c r="L41" s="16"/>
      <c r="M41" s="16"/>
      <c r="N41" s="16"/>
      <c r="P41"/>
      <c r="Q41"/>
    </row>
    <row r="42" spans="1:17" s="13" customFormat="1">
      <c r="A42" s="5"/>
      <c r="B42" s="2"/>
      <c r="C42" s="2"/>
      <c r="D42" s="2"/>
      <c r="E42" s="2"/>
      <c r="F42" s="2"/>
      <c r="G42" s="2"/>
      <c r="H42" s="2"/>
      <c r="I42" s="2"/>
      <c r="J42" s="2"/>
      <c r="K42" s="2"/>
      <c r="L42" s="16"/>
      <c r="M42" s="16"/>
      <c r="N42" s="16"/>
      <c r="P42"/>
      <c r="Q42"/>
    </row>
    <row r="43" spans="1:17" s="13" customFormat="1">
      <c r="A43" s="5"/>
      <c r="B43" s="2"/>
      <c r="C43" s="2"/>
      <c r="D43" s="2"/>
      <c r="E43" s="2"/>
      <c r="F43" s="2"/>
      <c r="G43" s="2"/>
      <c r="H43" s="2"/>
      <c r="I43" s="2"/>
      <c r="J43" s="2"/>
      <c r="K43" s="2"/>
      <c r="L43" s="16"/>
      <c r="M43" s="16"/>
      <c r="N43" s="16"/>
      <c r="P43"/>
      <c r="Q43"/>
    </row>
    <row r="44" spans="1:17" s="13" customFormat="1">
      <c r="A44" s="5"/>
      <c r="B44" s="2"/>
      <c r="C44" s="2"/>
      <c r="D44" s="2"/>
      <c r="E44" s="2"/>
      <c r="F44" s="2"/>
      <c r="G44" s="2"/>
      <c r="H44" s="2"/>
      <c r="I44" s="2"/>
      <c r="J44" s="2"/>
      <c r="K44" s="2"/>
      <c r="L44" s="16"/>
      <c r="M44" s="16"/>
      <c r="N44" s="16"/>
      <c r="P44"/>
      <c r="Q44"/>
    </row>
    <row r="45" spans="1:17" s="13" customFormat="1">
      <c r="A45" s="5"/>
      <c r="B45" s="2"/>
      <c r="C45" s="2"/>
      <c r="D45" s="2"/>
      <c r="E45" s="2"/>
      <c r="F45" s="2"/>
      <c r="G45" s="2"/>
      <c r="H45" s="2"/>
      <c r="I45" s="2"/>
      <c r="J45" s="2"/>
      <c r="K45" s="2"/>
      <c r="L45" s="16"/>
      <c r="M45" s="16"/>
      <c r="N45" s="16"/>
      <c r="P45"/>
      <c r="Q45"/>
    </row>
    <row r="46" spans="1:17" s="13" customFormat="1">
      <c r="A46" s="5"/>
      <c r="B46" s="2"/>
      <c r="C46" s="2"/>
      <c r="D46" s="2"/>
      <c r="E46" s="2"/>
      <c r="F46" s="2"/>
      <c r="G46" s="2"/>
      <c r="H46" s="2"/>
      <c r="I46" s="2"/>
      <c r="J46" s="2"/>
      <c r="K46" s="2"/>
      <c r="L46" s="16"/>
      <c r="M46" s="16"/>
      <c r="N46" s="16"/>
      <c r="P46"/>
      <c r="Q46"/>
    </row>
    <row r="47" spans="1:17" s="13" customFormat="1">
      <c r="A47" s="5"/>
      <c r="B47" s="2"/>
      <c r="C47" s="2"/>
      <c r="D47" s="2"/>
      <c r="E47" s="2"/>
      <c r="F47" s="2"/>
      <c r="G47" s="2"/>
      <c r="H47" s="2"/>
      <c r="I47" s="2"/>
      <c r="J47" s="2"/>
      <c r="K47" s="2"/>
      <c r="L47" s="16"/>
      <c r="M47" s="16"/>
      <c r="N47" s="16"/>
      <c r="P47"/>
      <c r="Q47"/>
    </row>
    <row r="48" spans="1:17" s="13" customFormat="1">
      <c r="A48" s="5"/>
      <c r="B48" s="2"/>
      <c r="C48" s="2"/>
      <c r="D48" s="2"/>
      <c r="E48" s="2"/>
      <c r="F48" s="2"/>
      <c r="G48" s="2"/>
      <c r="H48" s="2"/>
      <c r="I48" s="2"/>
      <c r="J48" s="2"/>
      <c r="K48" s="2"/>
      <c r="L48" s="16"/>
      <c r="M48" s="16"/>
      <c r="N48" s="16"/>
      <c r="P48"/>
      <c r="Q48"/>
    </row>
    <row r="49" spans="1:17" s="13" customFormat="1">
      <c r="A49" s="5"/>
      <c r="B49" s="2"/>
      <c r="C49" s="2"/>
      <c r="D49" s="2"/>
      <c r="E49" s="2"/>
      <c r="F49" s="2"/>
      <c r="G49" s="2"/>
      <c r="H49" s="2"/>
      <c r="I49" s="2"/>
      <c r="J49" s="2"/>
      <c r="K49" s="2"/>
      <c r="L49" s="16"/>
      <c r="M49" s="16"/>
      <c r="N49" s="16"/>
      <c r="P49"/>
      <c r="Q49"/>
    </row>
    <row r="50" spans="1:17" s="13" customFormat="1">
      <c r="A50" s="5"/>
      <c r="B50" s="2"/>
      <c r="C50" s="2"/>
      <c r="D50" s="2"/>
      <c r="E50" s="2"/>
      <c r="F50" s="2"/>
      <c r="G50" s="2"/>
      <c r="H50" s="2"/>
      <c r="I50" s="2"/>
      <c r="J50" s="2"/>
      <c r="K50" s="2"/>
      <c r="L50" s="16"/>
      <c r="M50" s="16"/>
      <c r="N50" s="16"/>
      <c r="P50"/>
      <c r="Q50"/>
    </row>
    <row r="51" spans="1:17" s="13" customFormat="1">
      <c r="A51" s="5"/>
      <c r="B51" s="2"/>
      <c r="C51" s="2"/>
      <c r="D51" s="2"/>
      <c r="E51" s="2"/>
      <c r="F51" s="2"/>
      <c r="G51" s="2"/>
      <c r="H51" s="2"/>
      <c r="I51" s="2"/>
      <c r="J51" s="2"/>
      <c r="K51" s="2"/>
      <c r="L51" s="16"/>
      <c r="M51" s="16"/>
      <c r="N51" s="16"/>
      <c r="P51"/>
      <c r="Q51"/>
    </row>
    <row r="52" spans="1:17" s="13" customFormat="1">
      <c r="A52" s="5"/>
      <c r="B52" s="2"/>
      <c r="C52" s="2"/>
      <c r="D52" s="2"/>
      <c r="E52" s="2"/>
      <c r="F52" s="2"/>
      <c r="G52" s="2"/>
      <c r="H52" s="2"/>
      <c r="I52" s="2"/>
      <c r="J52" s="2"/>
      <c r="K52" s="2"/>
      <c r="L52" s="16"/>
      <c r="M52" s="16"/>
      <c r="N52" s="16"/>
      <c r="P52"/>
      <c r="Q52"/>
    </row>
    <row r="53" spans="1:17" s="13" customFormat="1">
      <c r="A53" s="5"/>
      <c r="B53" s="2"/>
      <c r="C53" s="2"/>
      <c r="D53" s="2"/>
      <c r="E53" s="2"/>
      <c r="F53" s="2"/>
      <c r="G53" s="2"/>
      <c r="H53" s="2"/>
      <c r="I53" s="2"/>
      <c r="J53" s="2"/>
      <c r="K53" s="2"/>
      <c r="L53" s="16"/>
      <c r="M53" s="16"/>
      <c r="N53" s="16"/>
      <c r="P53"/>
      <c r="Q53"/>
    </row>
    <row r="54" spans="1:17" s="13" customFormat="1">
      <c r="A54" s="5"/>
      <c r="B54" s="2"/>
      <c r="C54" s="2"/>
      <c r="D54" s="2"/>
      <c r="E54" s="2"/>
      <c r="F54" s="2"/>
      <c r="G54" s="2"/>
      <c r="H54" s="2"/>
      <c r="I54" s="2"/>
      <c r="J54" s="2"/>
      <c r="K54" s="2"/>
      <c r="L54" s="16"/>
      <c r="M54" s="16"/>
      <c r="N54" s="16"/>
      <c r="P54"/>
      <c r="Q54"/>
    </row>
    <row r="55" spans="1:17" s="13" customFormat="1">
      <c r="A55" s="5"/>
      <c r="B55" s="2"/>
      <c r="C55" s="2"/>
      <c r="D55" s="2"/>
      <c r="E55" s="2"/>
      <c r="F55" s="2"/>
      <c r="G55" s="2"/>
      <c r="H55" s="2"/>
      <c r="I55" s="2"/>
      <c r="J55" s="2"/>
      <c r="K55" s="2"/>
      <c r="L55" s="16"/>
      <c r="M55" s="16"/>
      <c r="N55" s="16"/>
      <c r="P55"/>
      <c r="Q55"/>
    </row>
    <row r="56" spans="1:17" s="13" customFormat="1">
      <c r="A56" s="5"/>
      <c r="B56" s="2"/>
      <c r="C56" s="2"/>
      <c r="D56" s="2"/>
      <c r="E56" s="2"/>
      <c r="F56" s="2"/>
      <c r="G56" s="2"/>
      <c r="H56" s="2"/>
      <c r="I56" s="2"/>
      <c r="J56" s="2"/>
      <c r="K56" s="2"/>
      <c r="L56" s="16"/>
      <c r="M56" s="16"/>
      <c r="N56" s="16"/>
      <c r="P56"/>
      <c r="Q56"/>
    </row>
    <row r="57" spans="1:17" s="13" customFormat="1">
      <c r="A57" s="5"/>
      <c r="B57" s="2"/>
      <c r="C57" s="2"/>
      <c r="D57" s="2"/>
      <c r="E57" s="2"/>
      <c r="F57" s="2"/>
      <c r="G57" s="2"/>
      <c r="H57" s="2"/>
      <c r="I57" s="2"/>
      <c r="J57" s="2"/>
      <c r="K57" s="2"/>
      <c r="L57" s="16"/>
      <c r="M57" s="16"/>
      <c r="N57" s="16"/>
      <c r="P57"/>
      <c r="Q57"/>
    </row>
    <row r="58" spans="1:17" s="13" customFormat="1">
      <c r="A58" s="5"/>
      <c r="B58" s="2"/>
      <c r="C58" s="2"/>
      <c r="D58" s="2"/>
      <c r="E58" s="2"/>
      <c r="F58" s="2"/>
      <c r="G58" s="2"/>
      <c r="H58" s="2"/>
      <c r="I58" s="2"/>
      <c r="J58" s="2"/>
      <c r="K58" s="2"/>
      <c r="L58" s="16"/>
      <c r="M58" s="16"/>
      <c r="N58" s="16"/>
      <c r="P58"/>
      <c r="Q58"/>
    </row>
    <row r="59" spans="1:17" s="13" customFormat="1">
      <c r="A59" s="5"/>
      <c r="B59" s="2"/>
      <c r="C59" s="2"/>
      <c r="D59" s="2"/>
      <c r="E59" s="2"/>
      <c r="F59" s="2"/>
      <c r="G59" s="2"/>
      <c r="H59" s="2"/>
      <c r="I59" s="2"/>
      <c r="J59" s="2"/>
      <c r="K59" s="2"/>
      <c r="L59" s="16"/>
      <c r="M59" s="16"/>
      <c r="N59" s="16"/>
      <c r="P59"/>
      <c r="Q59"/>
    </row>
    <row r="60" spans="1:17" s="13" customFormat="1">
      <c r="A60" s="5"/>
      <c r="B60" s="2"/>
      <c r="C60" s="2"/>
      <c r="D60" s="2"/>
      <c r="E60" s="2"/>
      <c r="F60" s="2"/>
      <c r="G60" s="2"/>
      <c r="H60" s="2"/>
      <c r="I60" s="2"/>
      <c r="J60" s="2"/>
      <c r="K60" s="2"/>
      <c r="L60" s="16"/>
      <c r="M60" s="16"/>
      <c r="N60" s="16"/>
      <c r="P60"/>
      <c r="Q60"/>
    </row>
    <row r="61" spans="1:17" s="13" customFormat="1">
      <c r="A61" s="5"/>
      <c r="B61" s="2"/>
      <c r="C61" s="2"/>
      <c r="D61" s="2"/>
      <c r="E61" s="2"/>
      <c r="F61" s="2"/>
      <c r="G61" s="2"/>
      <c r="H61" s="2"/>
      <c r="I61" s="2"/>
      <c r="J61" s="2"/>
      <c r="K61" s="2"/>
      <c r="L61" s="16"/>
      <c r="M61" s="16"/>
      <c r="N61" s="16"/>
      <c r="P61"/>
      <c r="Q61"/>
    </row>
    <row r="62" spans="1:17" s="13" customFormat="1">
      <c r="A62" s="5"/>
      <c r="B62" s="2"/>
      <c r="C62" s="2"/>
      <c r="D62" s="2"/>
      <c r="E62" s="2"/>
      <c r="F62" s="2"/>
      <c r="G62" s="2"/>
      <c r="H62" s="2"/>
      <c r="I62" s="2"/>
      <c r="J62" s="2"/>
      <c r="K62" s="2"/>
      <c r="L62" s="16"/>
      <c r="M62" s="16"/>
      <c r="N62" s="16"/>
      <c r="P62"/>
      <c r="Q62"/>
    </row>
    <row r="63" spans="1:17" s="13" customFormat="1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16"/>
      <c r="M63" s="16"/>
      <c r="N63" s="16"/>
      <c r="P63"/>
      <c r="Q63"/>
    </row>
    <row r="64" spans="1:17" s="13" customFormat="1">
      <c r="A64" s="5"/>
      <c r="B64" s="2"/>
      <c r="C64" s="2"/>
      <c r="D64" s="2"/>
      <c r="E64" s="2"/>
      <c r="F64" s="2"/>
      <c r="G64" s="2"/>
      <c r="H64" s="2"/>
      <c r="I64" s="2"/>
      <c r="J64" s="2"/>
      <c r="K64" s="2"/>
      <c r="L64" s="16"/>
      <c r="M64" s="16"/>
      <c r="N64" s="16"/>
      <c r="P64"/>
      <c r="Q64"/>
    </row>
    <row r="65" spans="1:17" s="13" customFormat="1">
      <c r="A65" s="5"/>
      <c r="B65" s="2"/>
      <c r="C65" s="2"/>
      <c r="D65" s="2"/>
      <c r="E65" s="2"/>
      <c r="F65" s="2"/>
      <c r="G65" s="2"/>
      <c r="H65" s="2"/>
      <c r="I65" s="2"/>
      <c r="J65" s="2"/>
      <c r="K65" s="2"/>
      <c r="L65" s="16"/>
      <c r="M65" s="16"/>
      <c r="N65" s="16"/>
      <c r="P65"/>
      <c r="Q65"/>
    </row>
    <row r="66" spans="1:17" s="13" customFormat="1">
      <c r="A66" s="5"/>
      <c r="B66" s="2"/>
      <c r="C66" s="2"/>
      <c r="D66" s="2"/>
      <c r="E66" s="2"/>
      <c r="F66" s="2"/>
      <c r="G66" s="2"/>
      <c r="H66" s="2"/>
      <c r="I66" s="2"/>
      <c r="J66" s="2"/>
      <c r="K66" s="2"/>
      <c r="L66" s="16"/>
      <c r="M66" s="16"/>
      <c r="N66" s="16"/>
      <c r="P66"/>
      <c r="Q66"/>
    </row>
    <row r="67" spans="1:17" s="13" customFormat="1">
      <c r="A67" s="5"/>
      <c r="B67" s="2"/>
      <c r="C67" s="2"/>
      <c r="D67" s="2"/>
      <c r="E67" s="2"/>
      <c r="F67" s="2"/>
      <c r="G67" s="2"/>
      <c r="H67" s="2"/>
      <c r="I67" s="2"/>
      <c r="J67" s="2"/>
      <c r="K67" s="2"/>
      <c r="L67" s="16"/>
      <c r="M67" s="16"/>
      <c r="N67" s="16"/>
      <c r="P67"/>
      <c r="Q67"/>
    </row>
    <row r="68" spans="1:17" s="13" customFormat="1">
      <c r="A68" s="5"/>
      <c r="B68" s="2"/>
      <c r="C68" s="2"/>
      <c r="D68" s="2"/>
      <c r="E68" s="2"/>
      <c r="F68" s="2"/>
      <c r="G68" s="2"/>
      <c r="H68" s="2"/>
      <c r="I68" s="2"/>
      <c r="J68" s="2"/>
      <c r="K68" s="2"/>
      <c r="L68" s="16"/>
      <c r="M68" s="16"/>
      <c r="N68" s="16"/>
      <c r="P68"/>
      <c r="Q68"/>
    </row>
    <row r="69" spans="1:17" s="13" customFormat="1">
      <c r="A69" s="5"/>
      <c r="B69" s="2"/>
      <c r="C69" s="2"/>
      <c r="D69" s="2"/>
      <c r="E69" s="2"/>
      <c r="F69" s="2"/>
      <c r="G69" s="2"/>
      <c r="H69" s="2"/>
      <c r="I69" s="2"/>
      <c r="J69" s="2"/>
      <c r="K69" s="2"/>
      <c r="L69" s="16"/>
      <c r="M69" s="16"/>
      <c r="N69" s="16"/>
      <c r="P69"/>
      <c r="Q69"/>
    </row>
    <row r="70" spans="1:17" s="13" customFormat="1">
      <c r="A70" s="5"/>
      <c r="B70" s="2"/>
      <c r="C70" s="2"/>
      <c r="D70" s="2"/>
      <c r="E70" s="2"/>
      <c r="F70" s="2"/>
      <c r="G70" s="2"/>
      <c r="H70" s="2"/>
      <c r="I70" s="2"/>
      <c r="J70" s="2"/>
      <c r="K70" s="2"/>
      <c r="L70" s="16"/>
      <c r="M70" s="16"/>
      <c r="N70" s="16"/>
      <c r="P70"/>
      <c r="Q70"/>
    </row>
    <row r="71" spans="1:17" s="13" customFormat="1">
      <c r="A71" s="5"/>
      <c r="B71" s="2"/>
      <c r="C71" s="2"/>
      <c r="D71" s="2"/>
      <c r="E71" s="2"/>
      <c r="F71" s="2"/>
      <c r="G71" s="2"/>
      <c r="H71" s="2"/>
      <c r="I71" s="2"/>
      <c r="J71" s="2"/>
      <c r="K71" s="2"/>
      <c r="L71" s="16"/>
      <c r="M71" s="16"/>
      <c r="N71" s="16"/>
      <c r="P71"/>
      <c r="Q71"/>
    </row>
    <row r="72" spans="1:17" s="13" customFormat="1">
      <c r="A72" s="5"/>
      <c r="B72" s="2"/>
      <c r="C72" s="2"/>
      <c r="D72" s="2"/>
      <c r="E72" s="2"/>
      <c r="F72" s="2"/>
      <c r="G72" s="2"/>
      <c r="H72" s="2"/>
      <c r="I72" s="2"/>
      <c r="J72" s="2"/>
      <c r="K72" s="2"/>
      <c r="L72" s="16"/>
      <c r="M72" s="16"/>
      <c r="N72" s="16"/>
      <c r="P72"/>
      <c r="Q72"/>
    </row>
    <row r="73" spans="1:17" s="13" customFormat="1">
      <c r="A73" s="5"/>
      <c r="B73" s="2"/>
      <c r="C73" s="2"/>
      <c r="D73" s="2"/>
      <c r="E73" s="2"/>
      <c r="F73" s="2"/>
      <c r="G73" s="2"/>
      <c r="H73" s="2"/>
      <c r="I73" s="2"/>
      <c r="J73" s="2"/>
      <c r="K73" s="2"/>
      <c r="L73" s="16"/>
      <c r="M73" s="16"/>
      <c r="N73" s="16"/>
      <c r="P73"/>
      <c r="Q73"/>
    </row>
    <row r="74" spans="1:17" s="13" customFormat="1">
      <c r="A74" s="5"/>
      <c r="B74" s="2"/>
      <c r="C74" s="2"/>
      <c r="D74" s="2"/>
      <c r="E74" s="2"/>
      <c r="F74" s="2"/>
      <c r="G74" s="2"/>
      <c r="H74" s="2"/>
      <c r="I74" s="2"/>
      <c r="J74" s="2"/>
      <c r="K74" s="2"/>
      <c r="L74" s="16"/>
      <c r="M74" s="16"/>
      <c r="N74" s="16"/>
      <c r="P74"/>
      <c r="Q74"/>
    </row>
    <row r="75" spans="1:17" s="13" customFormat="1">
      <c r="A75" s="5"/>
      <c r="B75" s="2"/>
      <c r="C75" s="2"/>
      <c r="D75" s="2"/>
      <c r="E75" s="2"/>
      <c r="F75" s="2"/>
      <c r="G75" s="2"/>
      <c r="H75" s="2"/>
      <c r="I75" s="2"/>
      <c r="J75" s="2"/>
      <c r="K75" s="2"/>
      <c r="L75" s="16"/>
      <c r="M75" s="16"/>
      <c r="N75" s="16"/>
      <c r="P75"/>
      <c r="Q75"/>
    </row>
    <row r="76" spans="1:17" s="13" customFormat="1">
      <c r="A76" s="5"/>
      <c r="B76" s="2"/>
      <c r="C76" s="2"/>
      <c r="D76" s="2"/>
      <c r="E76" s="2"/>
      <c r="F76" s="2"/>
      <c r="G76" s="2"/>
      <c r="H76" s="2"/>
      <c r="I76" s="2"/>
      <c r="J76" s="2"/>
      <c r="K76" s="2"/>
      <c r="L76" s="16"/>
      <c r="M76" s="16"/>
      <c r="N76" s="16"/>
      <c r="P76"/>
      <c r="Q76"/>
    </row>
    <row r="77" spans="1:17" s="13" customFormat="1">
      <c r="A77" s="5"/>
      <c r="B77" s="2"/>
      <c r="C77" s="2"/>
      <c r="D77" s="2"/>
      <c r="E77" s="2"/>
      <c r="F77" s="2"/>
      <c r="G77" s="2"/>
      <c r="H77" s="2"/>
      <c r="I77" s="2"/>
      <c r="J77" s="2"/>
      <c r="K77" s="2"/>
      <c r="L77" s="16"/>
      <c r="M77" s="16"/>
      <c r="N77" s="16"/>
      <c r="P77"/>
      <c r="Q77"/>
    </row>
    <row r="78" spans="1:17" s="13" customFormat="1">
      <c r="A78" s="5"/>
      <c r="B78" s="2"/>
      <c r="C78" s="2"/>
      <c r="D78" s="2"/>
      <c r="E78" s="2"/>
      <c r="F78" s="2"/>
      <c r="G78" s="2"/>
      <c r="H78" s="2"/>
      <c r="I78" s="2"/>
      <c r="J78" s="2"/>
      <c r="K78" s="2"/>
      <c r="L78" s="16"/>
      <c r="M78" s="16"/>
      <c r="N78" s="16"/>
      <c r="P78"/>
      <c r="Q78"/>
    </row>
    <row r="79" spans="1:17" s="13" customFormat="1">
      <c r="A79" s="5"/>
      <c r="B79" s="2"/>
      <c r="C79" s="2"/>
      <c r="D79" s="2"/>
      <c r="E79" s="2"/>
      <c r="F79" s="2"/>
      <c r="G79" s="2"/>
      <c r="H79" s="2"/>
      <c r="I79" s="2"/>
      <c r="J79" s="2"/>
      <c r="K79" s="2"/>
      <c r="L79" s="16"/>
      <c r="M79" s="16"/>
      <c r="N79" s="16"/>
      <c r="P79"/>
      <c r="Q79"/>
    </row>
    <row r="80" spans="1:17" s="13" customFormat="1">
      <c r="A80" s="5"/>
      <c r="B80" s="2"/>
      <c r="C80" s="2"/>
      <c r="D80" s="2"/>
      <c r="E80" s="2"/>
      <c r="F80" s="2"/>
      <c r="G80" s="2"/>
      <c r="H80" s="2"/>
      <c r="I80" s="2"/>
      <c r="J80" s="2"/>
      <c r="K80" s="2"/>
      <c r="L80" s="16"/>
      <c r="M80" s="16"/>
      <c r="N80" s="16"/>
      <c r="P80"/>
      <c r="Q80"/>
    </row>
    <row r="81" spans="1:17" s="13" customFormat="1">
      <c r="A81" s="5"/>
      <c r="B81" s="2"/>
      <c r="C81" s="2"/>
      <c r="D81" s="2"/>
      <c r="E81" s="2"/>
      <c r="F81" s="2"/>
      <c r="G81" s="2"/>
      <c r="H81" s="2"/>
      <c r="I81" s="2"/>
      <c r="J81" s="2"/>
      <c r="K81" s="2"/>
      <c r="L81" s="16"/>
      <c r="M81" s="16"/>
      <c r="N81" s="16"/>
      <c r="P81"/>
      <c r="Q81"/>
    </row>
    <row r="82" spans="1:17" s="13" customFormat="1">
      <c r="A82" s="5"/>
      <c r="B82" s="2"/>
      <c r="C82" s="2"/>
      <c r="D82" s="2"/>
      <c r="E82" s="2"/>
      <c r="F82" s="2"/>
      <c r="G82" s="2"/>
      <c r="H82" s="2"/>
      <c r="I82" s="2"/>
      <c r="J82" s="2"/>
      <c r="K82" s="2"/>
      <c r="L82" s="16"/>
      <c r="M82" s="16"/>
      <c r="N82" s="16"/>
      <c r="P82"/>
      <c r="Q82"/>
    </row>
    <row r="83" spans="1:17" s="13" customFormat="1">
      <c r="A83" s="5"/>
      <c r="B83" s="2"/>
      <c r="C83" s="2"/>
      <c r="D83" s="2"/>
      <c r="E83" s="2"/>
      <c r="F83" s="2"/>
      <c r="G83" s="2"/>
      <c r="H83" s="2"/>
      <c r="I83" s="2"/>
      <c r="J83" s="2"/>
      <c r="K83" s="2"/>
      <c r="L83" s="16"/>
      <c r="M83" s="16"/>
      <c r="N83" s="16"/>
      <c r="P83"/>
      <c r="Q83"/>
    </row>
    <row r="84" spans="1:17" s="13" customFormat="1">
      <c r="A84" s="5"/>
      <c r="B84" s="2"/>
      <c r="C84" s="2"/>
      <c r="D84" s="2"/>
      <c r="E84" s="2"/>
      <c r="F84" s="2"/>
      <c r="G84" s="2"/>
      <c r="H84" s="2"/>
      <c r="I84" s="2"/>
      <c r="J84" s="2"/>
      <c r="K84" s="2"/>
      <c r="L84" s="16"/>
      <c r="M84" s="16"/>
      <c r="N84" s="16"/>
      <c r="P84"/>
      <c r="Q84"/>
    </row>
    <row r="85" spans="1:17" s="13" customFormat="1">
      <c r="A85" s="5"/>
      <c r="B85" s="2"/>
      <c r="C85" s="2"/>
      <c r="D85" s="2"/>
      <c r="E85" s="2"/>
      <c r="F85" s="2"/>
      <c r="G85" s="2"/>
      <c r="H85" s="2"/>
      <c r="I85" s="2"/>
      <c r="J85" s="2"/>
      <c r="K85" s="2"/>
      <c r="L85" s="16"/>
      <c r="M85" s="16"/>
      <c r="N85" s="16"/>
      <c r="P85"/>
      <c r="Q85"/>
    </row>
    <row r="86" spans="1:17" s="13" customFormat="1">
      <c r="A86" s="5"/>
      <c r="B86" s="2"/>
      <c r="C86" s="2"/>
      <c r="D86" s="2"/>
      <c r="E86" s="2"/>
      <c r="F86" s="2"/>
      <c r="G86" s="2"/>
      <c r="H86" s="2"/>
      <c r="I86" s="2"/>
      <c r="J86" s="2"/>
      <c r="K86" s="2"/>
      <c r="L86" s="16"/>
      <c r="M86" s="16"/>
      <c r="N86" s="16"/>
      <c r="P86"/>
      <c r="Q86"/>
    </row>
    <row r="87" spans="1:17" s="13" customFormat="1">
      <c r="A87" s="5"/>
      <c r="B87" s="2"/>
      <c r="C87" s="2"/>
      <c r="D87" s="2"/>
      <c r="E87" s="2"/>
      <c r="F87" s="2"/>
      <c r="G87" s="2"/>
      <c r="H87" s="2"/>
      <c r="I87" s="2"/>
      <c r="J87" s="2"/>
      <c r="K87" s="2"/>
      <c r="L87" s="16"/>
      <c r="M87" s="16"/>
      <c r="N87" s="16"/>
      <c r="P87"/>
      <c r="Q87"/>
    </row>
    <row r="88" spans="1:17" s="13" customFormat="1">
      <c r="A88" s="5"/>
      <c r="B88" s="2"/>
      <c r="C88" s="2"/>
      <c r="D88" s="2"/>
      <c r="E88" s="2"/>
      <c r="F88" s="2"/>
      <c r="G88" s="2"/>
      <c r="H88" s="2"/>
      <c r="I88" s="2"/>
      <c r="J88" s="2"/>
      <c r="K88" s="2"/>
      <c r="L88" s="16"/>
      <c r="M88" s="16"/>
      <c r="N88" s="16"/>
      <c r="P88"/>
      <c r="Q88"/>
    </row>
    <row r="89" spans="1:17" s="13" customFormat="1">
      <c r="A89" s="5"/>
      <c r="B89" s="2"/>
      <c r="C89" s="2"/>
      <c r="D89" s="2"/>
      <c r="E89" s="2"/>
      <c r="F89" s="2"/>
      <c r="G89" s="2"/>
      <c r="H89" s="2"/>
      <c r="I89" s="2"/>
      <c r="J89" s="2"/>
      <c r="K89" s="2"/>
      <c r="L89" s="16"/>
      <c r="M89" s="16"/>
      <c r="N89" s="16"/>
      <c r="P89"/>
      <c r="Q89"/>
    </row>
    <row r="90" spans="1:17" s="13" customFormat="1">
      <c r="A90" s="5"/>
      <c r="B90" s="2"/>
      <c r="C90" s="2"/>
      <c r="D90" s="2"/>
      <c r="E90" s="2"/>
      <c r="F90" s="2"/>
      <c r="G90" s="2"/>
      <c r="H90" s="2"/>
      <c r="I90" s="2"/>
      <c r="J90" s="2"/>
      <c r="K90" s="2"/>
      <c r="L90" s="16"/>
      <c r="M90" s="16"/>
      <c r="N90" s="16"/>
      <c r="P90"/>
      <c r="Q90"/>
    </row>
    <row r="91" spans="1:17" s="13" customFormat="1">
      <c r="A91" s="5"/>
      <c r="B91" s="2"/>
      <c r="C91" s="2"/>
      <c r="D91" s="2"/>
      <c r="E91" s="2"/>
      <c r="F91" s="2"/>
      <c r="G91" s="2"/>
      <c r="H91" s="2"/>
      <c r="I91" s="2"/>
      <c r="J91" s="2"/>
      <c r="K91" s="2"/>
      <c r="L91" s="16"/>
      <c r="M91" s="16"/>
      <c r="N91" s="16"/>
      <c r="P91"/>
      <c r="Q91"/>
    </row>
    <row r="92" spans="1:17" s="13" customFormat="1">
      <c r="A92" s="5"/>
      <c r="B92" s="2"/>
      <c r="C92" s="2"/>
      <c r="D92" s="2"/>
      <c r="E92" s="2"/>
      <c r="F92" s="2"/>
      <c r="G92" s="2"/>
      <c r="H92" s="2"/>
      <c r="I92" s="2"/>
      <c r="J92" s="2"/>
      <c r="K92" s="2"/>
      <c r="L92" s="16"/>
      <c r="M92" s="16"/>
      <c r="N92" s="16"/>
      <c r="P92"/>
      <c r="Q92"/>
    </row>
    <row r="93" spans="1:17" s="13" customFormat="1">
      <c r="A93" s="5"/>
      <c r="B93" s="2"/>
      <c r="C93" s="2"/>
      <c r="D93" s="2"/>
      <c r="E93" s="2"/>
      <c r="F93" s="2"/>
      <c r="G93" s="2"/>
      <c r="H93" s="2"/>
      <c r="I93" s="2"/>
      <c r="J93" s="2"/>
      <c r="K93" s="2"/>
      <c r="L93" s="16"/>
      <c r="M93" s="16"/>
      <c r="N93" s="16"/>
      <c r="P93"/>
      <c r="Q93"/>
    </row>
    <row r="94" spans="1:17" s="13" customFormat="1">
      <c r="A94" s="5"/>
      <c r="B94" s="2"/>
      <c r="C94" s="2"/>
      <c r="D94" s="2"/>
      <c r="E94" s="2"/>
      <c r="F94" s="2"/>
      <c r="G94" s="2"/>
      <c r="H94" s="2"/>
      <c r="I94" s="2"/>
      <c r="J94" s="2"/>
      <c r="K94" s="2"/>
      <c r="L94" s="16"/>
      <c r="M94" s="16"/>
      <c r="N94" s="16"/>
      <c r="P94"/>
      <c r="Q94"/>
    </row>
    <row r="95" spans="1:17" s="13" customFormat="1">
      <c r="A95" s="5"/>
      <c r="B95" s="2"/>
      <c r="C95" s="2"/>
      <c r="D95" s="2"/>
      <c r="E95" s="2"/>
      <c r="F95" s="2"/>
      <c r="G95" s="2"/>
      <c r="H95" s="2"/>
      <c r="I95" s="2"/>
      <c r="J95" s="2"/>
      <c r="K95" s="2"/>
      <c r="L95" s="16"/>
      <c r="M95" s="16"/>
      <c r="N95" s="16"/>
      <c r="P95"/>
      <c r="Q95"/>
    </row>
    <row r="96" spans="1:17" s="13" customFormat="1">
      <c r="A96" s="5"/>
      <c r="B96" s="2"/>
      <c r="C96" s="2"/>
      <c r="D96" s="2"/>
      <c r="E96" s="2"/>
      <c r="F96" s="2"/>
      <c r="G96" s="2"/>
      <c r="H96" s="2"/>
      <c r="I96" s="2"/>
      <c r="J96" s="2"/>
      <c r="K96" s="2"/>
      <c r="L96" s="16"/>
      <c r="M96" s="16"/>
      <c r="N96" s="16"/>
      <c r="P96"/>
      <c r="Q96"/>
    </row>
    <row r="97" spans="1:17" s="13" customFormat="1">
      <c r="A97" s="5"/>
      <c r="B97" s="2"/>
      <c r="C97" s="2"/>
      <c r="D97" s="2"/>
      <c r="E97" s="2"/>
      <c r="F97" s="2"/>
      <c r="G97" s="2"/>
      <c r="H97" s="2"/>
      <c r="I97" s="2"/>
      <c r="J97" s="2"/>
      <c r="K97" s="2"/>
      <c r="L97" s="16"/>
      <c r="M97" s="16"/>
      <c r="N97" s="16"/>
      <c r="P97"/>
      <c r="Q97"/>
    </row>
    <row r="98" spans="1:17" s="13" customFormat="1">
      <c r="A98" s="5"/>
      <c r="B98" s="2"/>
      <c r="C98" s="2"/>
      <c r="D98" s="2"/>
      <c r="E98" s="2"/>
      <c r="F98" s="2"/>
      <c r="G98" s="2"/>
      <c r="H98" s="2"/>
      <c r="I98" s="2"/>
      <c r="J98" s="2"/>
      <c r="K98" s="2"/>
      <c r="L98" s="16"/>
      <c r="M98" s="16"/>
      <c r="N98" s="16"/>
      <c r="P98"/>
      <c r="Q98"/>
    </row>
    <row r="99" spans="1:17" s="13" customFormat="1">
      <c r="A99" s="5"/>
      <c r="B99" s="2"/>
      <c r="C99" s="2"/>
      <c r="D99" s="2"/>
      <c r="E99" s="2"/>
      <c r="F99" s="2"/>
      <c r="G99" s="2"/>
      <c r="H99" s="2"/>
      <c r="I99" s="2"/>
      <c r="J99" s="2"/>
      <c r="K99" s="2"/>
      <c r="L99" s="16"/>
      <c r="M99" s="16"/>
      <c r="N99" s="16"/>
      <c r="P99"/>
      <c r="Q99"/>
    </row>
    <row r="100" spans="1:17" s="13" customFormat="1">
      <c r="A100" s="5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6"/>
      <c r="M100" s="16"/>
      <c r="N100" s="16"/>
      <c r="P100"/>
      <c r="Q100"/>
    </row>
    <row r="101" spans="1:17" s="13" customFormat="1">
      <c r="A101" s="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6"/>
      <c r="M101" s="16"/>
      <c r="N101" s="16"/>
      <c r="P101"/>
      <c r="Q101"/>
    </row>
    <row r="102" spans="1:17" s="13" customFormat="1">
      <c r="A102" s="5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6"/>
      <c r="M102" s="16"/>
      <c r="N102" s="16"/>
      <c r="P102"/>
      <c r="Q102"/>
    </row>
    <row r="103" spans="1:17" s="13" customFormat="1">
      <c r="A103" s="5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6"/>
      <c r="M103" s="16"/>
      <c r="N103" s="16"/>
      <c r="P103"/>
      <c r="Q103"/>
    </row>
    <row r="104" spans="1:17" s="13" customFormat="1">
      <c r="A104" s="5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6"/>
      <c r="M104" s="16"/>
      <c r="N104" s="16"/>
      <c r="P104"/>
      <c r="Q104"/>
    </row>
    <row r="105" spans="1:17" s="13" customFormat="1">
      <c r="A105" s="5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6"/>
      <c r="M105" s="16"/>
      <c r="N105" s="16"/>
      <c r="P105"/>
      <c r="Q105"/>
    </row>
    <row r="106" spans="1:17" s="13" customFormat="1">
      <c r="A106" s="5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6"/>
      <c r="M106" s="16"/>
      <c r="N106" s="16"/>
      <c r="P106"/>
      <c r="Q106"/>
    </row>
    <row r="107" spans="1:17" s="13" customFormat="1">
      <c r="A107" s="5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6"/>
      <c r="M107" s="16"/>
      <c r="N107" s="16"/>
      <c r="P107"/>
      <c r="Q107"/>
    </row>
    <row r="108" spans="1:17" s="13" customFormat="1">
      <c r="A108" s="5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6"/>
      <c r="M108" s="16"/>
      <c r="N108" s="16"/>
      <c r="P108"/>
      <c r="Q108"/>
    </row>
    <row r="109" spans="1:17" s="13" customFormat="1">
      <c r="A109" s="5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6"/>
      <c r="M109" s="16"/>
      <c r="N109" s="16"/>
      <c r="P109"/>
      <c r="Q109"/>
    </row>
    <row r="110" spans="1:17" s="13" customFormat="1">
      <c r="A110" s="5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6"/>
      <c r="M110" s="16"/>
      <c r="N110" s="16"/>
      <c r="P110"/>
      <c r="Q110"/>
    </row>
    <row r="111" spans="1:17" s="13" customFormat="1">
      <c r="A111" s="5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6"/>
      <c r="M111" s="16"/>
      <c r="N111" s="16"/>
      <c r="P111"/>
      <c r="Q111"/>
    </row>
    <row r="112" spans="1:17" s="13" customFormat="1">
      <c r="A112" s="5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6"/>
      <c r="M112" s="16"/>
      <c r="N112" s="16"/>
      <c r="P112"/>
      <c r="Q112"/>
    </row>
    <row r="113" spans="1:17" s="13" customFormat="1">
      <c r="A113" s="5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6"/>
      <c r="M113" s="16"/>
      <c r="N113" s="16"/>
      <c r="P113"/>
      <c r="Q113"/>
    </row>
    <row r="114" spans="1:17" s="13" customFormat="1">
      <c r="A114" s="5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6"/>
      <c r="M114" s="16"/>
      <c r="N114" s="16"/>
      <c r="P114"/>
      <c r="Q114"/>
    </row>
    <row r="115" spans="1:17" s="13" customFormat="1">
      <c r="A115" s="5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6"/>
      <c r="M115" s="16"/>
      <c r="N115" s="16"/>
      <c r="P115"/>
      <c r="Q115"/>
    </row>
    <row r="116" spans="1:17" s="13" customFormat="1">
      <c r="A116" s="5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16"/>
      <c r="M116" s="16"/>
      <c r="N116" s="16"/>
      <c r="P116"/>
      <c r="Q116"/>
    </row>
    <row r="117" spans="1:17" s="13" customFormat="1">
      <c r="A117" s="5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6"/>
      <c r="M117" s="16"/>
      <c r="N117" s="16"/>
      <c r="P117"/>
      <c r="Q117"/>
    </row>
    <row r="118" spans="1:17" s="13" customFormat="1">
      <c r="A118" s="5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6"/>
      <c r="M118" s="16"/>
      <c r="N118" s="16"/>
      <c r="P118"/>
      <c r="Q118"/>
    </row>
    <row r="119" spans="1:17" s="13" customFormat="1">
      <c r="A119" s="5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6"/>
      <c r="M119" s="16"/>
      <c r="N119" s="16"/>
      <c r="P119"/>
      <c r="Q119"/>
    </row>
    <row r="120" spans="1:17" s="13" customFormat="1">
      <c r="A120" s="5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6"/>
      <c r="M120" s="16"/>
      <c r="N120" s="16"/>
      <c r="P120"/>
      <c r="Q120"/>
    </row>
    <row r="121" spans="1:17" s="13" customFormat="1">
      <c r="A121" s="5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6"/>
      <c r="M121" s="16"/>
      <c r="N121" s="16"/>
      <c r="P121"/>
      <c r="Q121"/>
    </row>
    <row r="122" spans="1:17" s="13" customFormat="1">
      <c r="A122" s="5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6"/>
      <c r="M122" s="16"/>
      <c r="N122" s="16"/>
      <c r="P122"/>
      <c r="Q122"/>
    </row>
    <row r="123" spans="1:17" s="13" customFormat="1">
      <c r="A123" s="5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6"/>
      <c r="M123" s="16"/>
      <c r="N123" s="16"/>
      <c r="P123"/>
      <c r="Q123"/>
    </row>
    <row r="124" spans="1:17" s="13" customFormat="1">
      <c r="A124" s="5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6"/>
      <c r="M124" s="16"/>
      <c r="N124" s="16"/>
      <c r="P124"/>
      <c r="Q124"/>
    </row>
    <row r="125" spans="1:17" s="13" customFormat="1">
      <c r="A125" s="5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6"/>
      <c r="M125" s="16"/>
      <c r="N125" s="16"/>
      <c r="P125"/>
      <c r="Q125"/>
    </row>
    <row r="126" spans="1:17" s="13" customFormat="1">
      <c r="A126" s="5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6"/>
      <c r="M126" s="16"/>
      <c r="N126" s="16"/>
      <c r="P126"/>
      <c r="Q126"/>
    </row>
    <row r="127" spans="1:17" s="13" customFormat="1">
      <c r="A127" s="5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6"/>
      <c r="M127" s="16"/>
      <c r="N127" s="16"/>
      <c r="P127"/>
      <c r="Q127"/>
    </row>
    <row r="128" spans="1:17" s="13" customFormat="1">
      <c r="A128" s="5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6"/>
      <c r="M128" s="16"/>
      <c r="N128" s="16"/>
      <c r="P128"/>
      <c r="Q128"/>
    </row>
    <row r="129" spans="1:17" s="13" customFormat="1">
      <c r="A129" s="5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6"/>
      <c r="M129" s="16"/>
      <c r="N129" s="16"/>
      <c r="P129"/>
      <c r="Q129"/>
    </row>
    <row r="130" spans="1:17" s="13" customFormat="1">
      <c r="A130" s="5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6"/>
      <c r="M130" s="16"/>
      <c r="N130" s="16"/>
      <c r="P130"/>
      <c r="Q130"/>
    </row>
    <row r="131" spans="1:17" s="13" customFormat="1">
      <c r="A131" s="5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6"/>
      <c r="M131" s="16"/>
      <c r="N131" s="16"/>
      <c r="P131"/>
      <c r="Q131"/>
    </row>
    <row r="132" spans="1:17" s="13" customFormat="1">
      <c r="A132" s="5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16"/>
      <c r="M132" s="16"/>
      <c r="N132" s="16"/>
      <c r="P132"/>
      <c r="Q132"/>
    </row>
    <row r="133" spans="1:17" s="13" customFormat="1">
      <c r="A133" s="5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6"/>
      <c r="M133" s="16"/>
      <c r="N133" s="16"/>
      <c r="P133"/>
      <c r="Q133"/>
    </row>
    <row r="134" spans="1:17" s="13" customFormat="1">
      <c r="A134" s="5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6"/>
      <c r="M134" s="16"/>
      <c r="N134" s="16"/>
      <c r="P134"/>
      <c r="Q134"/>
    </row>
    <row r="135" spans="1:17" s="13" customFormat="1">
      <c r="A135" s="5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6"/>
      <c r="M135" s="16"/>
      <c r="N135" s="16"/>
      <c r="P135"/>
      <c r="Q135"/>
    </row>
    <row r="136" spans="1:17" s="13" customFormat="1">
      <c r="A136" s="5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6"/>
      <c r="M136" s="16"/>
      <c r="N136" s="16"/>
      <c r="P136"/>
      <c r="Q136"/>
    </row>
    <row r="137" spans="1:17" s="13" customFormat="1">
      <c r="A137" s="5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6"/>
      <c r="M137" s="16"/>
      <c r="N137" s="16"/>
      <c r="P137"/>
      <c r="Q137"/>
    </row>
    <row r="138" spans="1:17" s="13" customFormat="1">
      <c r="A138" s="5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6"/>
      <c r="M138" s="16"/>
      <c r="N138" s="16"/>
      <c r="P138"/>
      <c r="Q138"/>
    </row>
    <row r="139" spans="1:17" s="13" customFormat="1">
      <c r="A139" s="5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6"/>
      <c r="M139" s="16"/>
      <c r="N139" s="16"/>
      <c r="P139"/>
      <c r="Q139"/>
    </row>
    <row r="140" spans="1:17" s="13" customFormat="1">
      <c r="A140" s="5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6"/>
      <c r="M140" s="16"/>
      <c r="N140" s="16"/>
      <c r="P140"/>
      <c r="Q140"/>
    </row>
    <row r="141" spans="1:17" s="13" customFormat="1">
      <c r="A141" s="5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6"/>
      <c r="M141" s="16"/>
      <c r="N141" s="16"/>
      <c r="P141"/>
      <c r="Q141"/>
    </row>
    <row r="142" spans="1:17" s="13" customFormat="1">
      <c r="A142" s="5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6"/>
      <c r="M142" s="16"/>
      <c r="N142" s="16"/>
      <c r="P142"/>
      <c r="Q142"/>
    </row>
    <row r="143" spans="1:17" s="13" customFormat="1">
      <c r="A143" s="5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6"/>
      <c r="M143" s="16"/>
      <c r="N143" s="16"/>
      <c r="P143"/>
      <c r="Q143"/>
    </row>
    <row r="144" spans="1:17" s="13" customFormat="1">
      <c r="A144" s="5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6"/>
      <c r="M144" s="16"/>
      <c r="N144" s="16"/>
      <c r="P144"/>
      <c r="Q144"/>
    </row>
    <row r="145" spans="1:17" s="13" customFormat="1">
      <c r="A145" s="5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6"/>
      <c r="M145" s="16"/>
      <c r="N145" s="16"/>
      <c r="P145"/>
      <c r="Q145"/>
    </row>
    <row r="146" spans="1:17" s="13" customFormat="1">
      <c r="A146" s="5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6"/>
      <c r="M146" s="16"/>
      <c r="N146" s="16"/>
      <c r="P146"/>
      <c r="Q146"/>
    </row>
    <row r="147" spans="1:17" s="13" customFormat="1">
      <c r="A147" s="5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6"/>
      <c r="M147" s="16"/>
      <c r="N147" s="16"/>
      <c r="P147"/>
      <c r="Q147"/>
    </row>
    <row r="148" spans="1:17" s="13" customFormat="1">
      <c r="A148" s="5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6"/>
      <c r="M148" s="16"/>
      <c r="N148" s="16"/>
      <c r="P148"/>
      <c r="Q148"/>
    </row>
    <row r="149" spans="1:17" s="13" customFormat="1">
      <c r="A149" s="5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6"/>
      <c r="M149" s="16"/>
      <c r="N149" s="16"/>
      <c r="P149"/>
      <c r="Q149"/>
    </row>
    <row r="150" spans="1:17" s="13" customFormat="1">
      <c r="A150" s="5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6"/>
      <c r="M150" s="16"/>
      <c r="N150" s="16"/>
      <c r="P150"/>
      <c r="Q150"/>
    </row>
    <row r="151" spans="1:17" s="13" customFormat="1">
      <c r="A151" s="5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6"/>
      <c r="M151" s="16"/>
      <c r="N151" s="16"/>
      <c r="P151"/>
      <c r="Q151"/>
    </row>
    <row r="152" spans="1:17" s="13" customFormat="1">
      <c r="A152" s="5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6"/>
      <c r="M152" s="16"/>
      <c r="N152" s="16"/>
      <c r="P152"/>
      <c r="Q152"/>
    </row>
    <row r="153" spans="1:17" s="13" customFormat="1">
      <c r="A153" s="5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6"/>
      <c r="M153" s="16"/>
      <c r="N153" s="16"/>
      <c r="P153"/>
      <c r="Q153"/>
    </row>
    <row r="154" spans="1:17" s="13" customFormat="1">
      <c r="A154" s="5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6"/>
      <c r="M154" s="16"/>
      <c r="N154" s="16"/>
      <c r="P154"/>
      <c r="Q154"/>
    </row>
    <row r="155" spans="1:17" s="13" customFormat="1">
      <c r="A155" s="5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6"/>
      <c r="M155" s="16"/>
      <c r="N155" s="16"/>
      <c r="P155"/>
      <c r="Q155"/>
    </row>
    <row r="156" spans="1:17" s="13" customFormat="1">
      <c r="A156" s="5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6"/>
      <c r="M156" s="16"/>
      <c r="N156" s="16"/>
      <c r="P156"/>
      <c r="Q156"/>
    </row>
    <row r="157" spans="1:17" s="13" customFormat="1">
      <c r="A157" s="5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6"/>
      <c r="M157" s="16"/>
      <c r="N157" s="16"/>
      <c r="P157"/>
      <c r="Q157"/>
    </row>
    <row r="158" spans="1:17" s="13" customFormat="1">
      <c r="A158" s="5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6"/>
      <c r="M158" s="16"/>
      <c r="N158" s="16"/>
      <c r="P158"/>
      <c r="Q158"/>
    </row>
    <row r="159" spans="1:17" s="13" customFormat="1">
      <c r="A159" s="5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6"/>
      <c r="M159" s="16"/>
      <c r="N159" s="16"/>
      <c r="P159"/>
      <c r="Q159"/>
    </row>
    <row r="160" spans="1:17" s="13" customFormat="1">
      <c r="A160" s="5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6"/>
      <c r="M160" s="16"/>
      <c r="N160" s="16"/>
      <c r="P160"/>
      <c r="Q160"/>
    </row>
    <row r="161" spans="1:17" s="13" customFormat="1">
      <c r="A161" s="5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6"/>
      <c r="M161" s="16"/>
      <c r="N161" s="16"/>
      <c r="P161"/>
      <c r="Q161"/>
    </row>
    <row r="162" spans="1:17" s="13" customFormat="1">
      <c r="A162" s="5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16"/>
      <c r="M162" s="16"/>
      <c r="N162" s="16"/>
      <c r="P162"/>
      <c r="Q162"/>
    </row>
    <row r="163" spans="1:17" s="13" customFormat="1">
      <c r="A163" s="5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6"/>
      <c r="M163" s="16"/>
      <c r="N163" s="16"/>
      <c r="P163"/>
      <c r="Q163"/>
    </row>
    <row r="164" spans="1:17" s="13" customFormat="1">
      <c r="A164" s="5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6"/>
      <c r="M164" s="16"/>
      <c r="N164" s="16"/>
      <c r="P164"/>
      <c r="Q164"/>
    </row>
    <row r="165" spans="1:17" s="13" customFormat="1">
      <c r="A165" s="5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6"/>
      <c r="M165" s="16"/>
      <c r="N165" s="16"/>
      <c r="P165"/>
      <c r="Q165"/>
    </row>
    <row r="166" spans="1:17" s="13" customFormat="1">
      <c r="A166" s="5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6"/>
      <c r="M166" s="16"/>
      <c r="N166" s="16"/>
      <c r="P166"/>
      <c r="Q166"/>
    </row>
    <row r="167" spans="1:17" s="13" customFormat="1">
      <c r="A167" s="5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6"/>
      <c r="M167" s="16"/>
      <c r="N167" s="16"/>
      <c r="P167"/>
      <c r="Q167"/>
    </row>
    <row r="168" spans="1:17" s="13" customFormat="1">
      <c r="A168" s="5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6"/>
      <c r="M168" s="16"/>
      <c r="N168" s="16"/>
      <c r="P168"/>
      <c r="Q168"/>
    </row>
    <row r="169" spans="1:17" s="13" customFormat="1">
      <c r="A169" s="5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6"/>
      <c r="M169" s="16"/>
      <c r="N169" s="16"/>
      <c r="P169"/>
      <c r="Q169"/>
    </row>
    <row r="170" spans="1:17" s="13" customFormat="1">
      <c r="A170" s="5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6"/>
      <c r="M170" s="16"/>
      <c r="N170" s="16"/>
      <c r="P170"/>
      <c r="Q170"/>
    </row>
    <row r="171" spans="1:17" s="13" customFormat="1">
      <c r="A171" s="5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6"/>
      <c r="M171" s="16"/>
      <c r="N171" s="16"/>
      <c r="P171"/>
      <c r="Q171"/>
    </row>
    <row r="172" spans="1:17" s="13" customFormat="1">
      <c r="A172" s="5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6"/>
      <c r="M172" s="16"/>
      <c r="N172" s="16"/>
      <c r="P172"/>
      <c r="Q172"/>
    </row>
    <row r="173" spans="1:17" s="13" customFormat="1">
      <c r="A173" s="5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6"/>
      <c r="M173" s="16"/>
      <c r="N173" s="16"/>
      <c r="P173"/>
      <c r="Q173"/>
    </row>
    <row r="174" spans="1:17" s="13" customFormat="1">
      <c r="A174" s="5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6"/>
      <c r="M174" s="16"/>
      <c r="N174" s="16"/>
      <c r="P174"/>
      <c r="Q174"/>
    </row>
    <row r="175" spans="1:17" s="13" customFormat="1">
      <c r="A175" s="5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6"/>
      <c r="M175" s="16"/>
      <c r="N175" s="16"/>
      <c r="P175"/>
      <c r="Q175"/>
    </row>
    <row r="176" spans="1:17" s="13" customFormat="1">
      <c r="A176" s="5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6"/>
      <c r="M176" s="16"/>
      <c r="N176" s="16"/>
      <c r="P176"/>
      <c r="Q176"/>
    </row>
    <row r="177" spans="1:17" s="13" customFormat="1">
      <c r="A177" s="5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16"/>
      <c r="M177" s="16"/>
      <c r="N177" s="16"/>
      <c r="P177"/>
      <c r="Q177"/>
    </row>
    <row r="178" spans="1:17" s="13" customFormat="1">
      <c r="A178" s="5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6"/>
      <c r="M178" s="16"/>
      <c r="N178" s="16"/>
      <c r="P178"/>
      <c r="Q178"/>
    </row>
    <row r="179" spans="1:17" s="13" customFormat="1">
      <c r="A179" s="5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6"/>
      <c r="M179" s="16"/>
      <c r="N179" s="16"/>
      <c r="P179"/>
      <c r="Q179"/>
    </row>
    <row r="180" spans="1:17" s="13" customFormat="1">
      <c r="A180" s="5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6"/>
      <c r="M180" s="16"/>
      <c r="N180" s="16"/>
      <c r="P180"/>
      <c r="Q180"/>
    </row>
    <row r="181" spans="1:17" s="13" customFormat="1">
      <c r="A181" s="5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6"/>
      <c r="M181" s="16"/>
      <c r="N181" s="16"/>
      <c r="P181"/>
      <c r="Q181"/>
    </row>
    <row r="182" spans="1:17" s="13" customFormat="1">
      <c r="A182" s="5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6"/>
      <c r="M182" s="16"/>
      <c r="N182" s="16"/>
      <c r="P182"/>
      <c r="Q182"/>
    </row>
    <row r="183" spans="1:17" s="13" customFormat="1">
      <c r="A183" s="5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6"/>
      <c r="M183" s="16"/>
      <c r="N183" s="16"/>
      <c r="P183"/>
      <c r="Q183"/>
    </row>
    <row r="184" spans="1:17" s="13" customFormat="1">
      <c r="A184" s="5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6"/>
      <c r="M184" s="16"/>
      <c r="N184" s="16"/>
      <c r="P184"/>
      <c r="Q184"/>
    </row>
    <row r="185" spans="1:17" s="13" customFormat="1">
      <c r="A185" s="5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6"/>
      <c r="M185" s="16"/>
      <c r="N185" s="16"/>
      <c r="P185"/>
      <c r="Q185"/>
    </row>
    <row r="186" spans="1:17" s="13" customFormat="1">
      <c r="A186" s="5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6"/>
      <c r="M186" s="16"/>
      <c r="N186" s="16"/>
      <c r="P186"/>
      <c r="Q186"/>
    </row>
    <row r="187" spans="1:17" s="13" customFormat="1">
      <c r="A187" s="5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6"/>
      <c r="M187" s="16"/>
      <c r="N187" s="16"/>
      <c r="P187"/>
      <c r="Q187"/>
    </row>
    <row r="188" spans="1:17" s="13" customFormat="1">
      <c r="A188" s="5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6"/>
      <c r="M188" s="16"/>
      <c r="N188" s="16"/>
      <c r="P188"/>
      <c r="Q188"/>
    </row>
    <row r="189" spans="1:17" s="13" customFormat="1">
      <c r="A189" s="5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6"/>
      <c r="M189" s="16"/>
      <c r="N189" s="16"/>
      <c r="P189"/>
      <c r="Q189"/>
    </row>
    <row r="190" spans="1:17" s="13" customFormat="1">
      <c r="A190" s="5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6"/>
      <c r="M190" s="16"/>
      <c r="N190" s="16"/>
      <c r="P190"/>
      <c r="Q190"/>
    </row>
    <row r="191" spans="1:17" s="13" customFormat="1">
      <c r="A191" s="5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6"/>
      <c r="M191" s="16"/>
      <c r="N191" s="16"/>
      <c r="P191"/>
      <c r="Q191"/>
    </row>
    <row r="192" spans="1:17" s="13" customFormat="1">
      <c r="A192" s="5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6"/>
      <c r="M192" s="16"/>
      <c r="N192" s="16"/>
      <c r="P192"/>
      <c r="Q192"/>
    </row>
    <row r="193" spans="1:17" s="13" customFormat="1">
      <c r="A193" s="5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6"/>
      <c r="M193" s="16"/>
      <c r="N193" s="16"/>
      <c r="P193"/>
      <c r="Q193"/>
    </row>
    <row r="194" spans="1:17" s="13" customFormat="1">
      <c r="A194" s="5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6"/>
      <c r="M194" s="16"/>
      <c r="N194" s="16"/>
      <c r="P194"/>
      <c r="Q194"/>
    </row>
    <row r="195" spans="1:17" s="13" customFormat="1">
      <c r="A195" s="5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6"/>
      <c r="M195" s="16"/>
      <c r="N195" s="16"/>
      <c r="P195"/>
      <c r="Q195"/>
    </row>
    <row r="196" spans="1:17" s="13" customFormat="1">
      <c r="A196" s="5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6"/>
      <c r="M196" s="16"/>
      <c r="N196" s="16"/>
      <c r="P196"/>
      <c r="Q196"/>
    </row>
    <row r="197" spans="1:17" s="13" customFormat="1">
      <c r="A197" s="5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6"/>
      <c r="M197" s="16"/>
      <c r="N197" s="16"/>
      <c r="P197"/>
      <c r="Q197"/>
    </row>
    <row r="198" spans="1:17" s="13" customFormat="1">
      <c r="A198" s="5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6"/>
      <c r="M198" s="16"/>
      <c r="N198" s="16"/>
      <c r="P198"/>
      <c r="Q198"/>
    </row>
    <row r="199" spans="1:17" s="13" customFormat="1">
      <c r="A199" s="5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6"/>
      <c r="M199" s="16"/>
      <c r="N199" s="16"/>
      <c r="P199"/>
      <c r="Q199"/>
    </row>
    <row r="200" spans="1:17" s="13" customFormat="1">
      <c r="A200" s="5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6"/>
      <c r="M200" s="16"/>
      <c r="N200" s="16"/>
      <c r="P200"/>
      <c r="Q200"/>
    </row>
    <row r="201" spans="1:17" s="13" customFormat="1">
      <c r="A201" s="5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6"/>
      <c r="M201" s="16"/>
      <c r="N201" s="16"/>
      <c r="P201"/>
      <c r="Q201"/>
    </row>
    <row r="202" spans="1:17" s="13" customFormat="1">
      <c r="A202" s="5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6"/>
      <c r="M202" s="16"/>
      <c r="N202" s="16"/>
      <c r="P202"/>
      <c r="Q202"/>
    </row>
    <row r="203" spans="1:17" s="13" customFormat="1">
      <c r="A203" s="5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6"/>
      <c r="M203" s="16"/>
      <c r="N203" s="16"/>
      <c r="P203"/>
      <c r="Q203"/>
    </row>
    <row r="204" spans="1:17" s="13" customFormat="1">
      <c r="A204" s="5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6"/>
      <c r="M204" s="16"/>
      <c r="N204" s="16"/>
      <c r="P204"/>
      <c r="Q204"/>
    </row>
    <row r="205" spans="1:17" s="13" customFormat="1">
      <c r="A205" s="5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6"/>
      <c r="M205" s="16"/>
      <c r="N205" s="16"/>
      <c r="P205"/>
      <c r="Q205"/>
    </row>
    <row r="206" spans="1:17" s="13" customFormat="1">
      <c r="A206" s="5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6"/>
      <c r="M206" s="16"/>
      <c r="N206" s="16"/>
      <c r="P206"/>
      <c r="Q206"/>
    </row>
    <row r="207" spans="1:17" s="13" customFormat="1">
      <c r="A207" s="5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6"/>
      <c r="M207" s="16"/>
      <c r="N207" s="16"/>
      <c r="P207"/>
      <c r="Q207"/>
    </row>
    <row r="208" spans="1:17" s="13" customFormat="1">
      <c r="A208" s="5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6"/>
      <c r="M208" s="16"/>
      <c r="N208" s="16"/>
      <c r="P208"/>
      <c r="Q208"/>
    </row>
    <row r="209" spans="1:17" s="13" customFormat="1">
      <c r="A209" s="5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6"/>
      <c r="M209" s="16"/>
      <c r="N209" s="16"/>
      <c r="P209"/>
      <c r="Q209"/>
    </row>
    <row r="210" spans="1:17" s="13" customFormat="1">
      <c r="A210" s="5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6"/>
      <c r="M210" s="16"/>
      <c r="N210" s="16"/>
      <c r="P210"/>
      <c r="Q210"/>
    </row>
    <row r="211" spans="1:17" s="13" customFormat="1">
      <c r="A211" s="5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6"/>
      <c r="M211" s="16"/>
      <c r="N211" s="16"/>
      <c r="P211"/>
      <c r="Q211"/>
    </row>
    <row r="212" spans="1:17" s="13" customFormat="1">
      <c r="A212" s="5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6"/>
      <c r="M212" s="16"/>
      <c r="N212" s="16"/>
      <c r="P212"/>
      <c r="Q212"/>
    </row>
    <row r="213" spans="1:17" s="13" customFormat="1">
      <c r="A213" s="5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6"/>
      <c r="M213" s="16"/>
      <c r="N213" s="16"/>
      <c r="P213"/>
      <c r="Q213"/>
    </row>
    <row r="214" spans="1:17" s="13" customFormat="1">
      <c r="A214" s="5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6"/>
      <c r="M214" s="16"/>
      <c r="N214" s="16"/>
      <c r="P214"/>
      <c r="Q214"/>
    </row>
    <row r="215" spans="1:17" s="13" customFormat="1">
      <c r="A215" s="5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6"/>
      <c r="M215" s="16"/>
      <c r="N215" s="16"/>
      <c r="P215"/>
      <c r="Q215"/>
    </row>
    <row r="216" spans="1:17" s="13" customFormat="1">
      <c r="A216" s="5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6"/>
      <c r="M216" s="16"/>
      <c r="N216" s="16"/>
      <c r="P216"/>
      <c r="Q216"/>
    </row>
    <row r="217" spans="1:17" s="13" customFormat="1">
      <c r="A217" s="5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6"/>
      <c r="M217" s="16"/>
      <c r="N217" s="16"/>
      <c r="P217"/>
      <c r="Q217"/>
    </row>
    <row r="218" spans="1:17" s="13" customFormat="1">
      <c r="A218" s="5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6"/>
      <c r="M218" s="16"/>
      <c r="N218" s="16"/>
      <c r="P218"/>
      <c r="Q218"/>
    </row>
    <row r="219" spans="1:17" s="13" customFormat="1">
      <c r="A219" s="5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6"/>
      <c r="M219" s="16"/>
      <c r="N219" s="16"/>
      <c r="P219"/>
      <c r="Q219"/>
    </row>
    <row r="220" spans="1:17" s="13" customFormat="1">
      <c r="A220" s="5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6"/>
      <c r="M220" s="16"/>
      <c r="N220" s="16"/>
      <c r="P220"/>
      <c r="Q220"/>
    </row>
    <row r="221" spans="1:17" s="13" customFormat="1">
      <c r="A221" s="5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6"/>
      <c r="M221" s="16"/>
      <c r="N221" s="16"/>
      <c r="P221"/>
      <c r="Q221"/>
    </row>
    <row r="222" spans="1:17" s="13" customFormat="1">
      <c r="A222" s="5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6"/>
      <c r="M222" s="16"/>
      <c r="N222" s="16"/>
      <c r="P222"/>
      <c r="Q222"/>
    </row>
    <row r="223" spans="1:17" s="13" customFormat="1">
      <c r="A223" s="5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6"/>
      <c r="M223" s="16"/>
      <c r="N223" s="16"/>
      <c r="P223"/>
      <c r="Q223"/>
    </row>
    <row r="224" spans="1:17" s="13" customFormat="1">
      <c r="A224" s="5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6"/>
      <c r="M224" s="16"/>
      <c r="N224" s="16"/>
      <c r="P224"/>
      <c r="Q224"/>
    </row>
    <row r="225" spans="1:17" s="13" customFormat="1">
      <c r="A225" s="5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6"/>
      <c r="M225" s="16"/>
      <c r="N225" s="16"/>
      <c r="P225"/>
      <c r="Q225"/>
    </row>
    <row r="226" spans="1:17" s="13" customFormat="1">
      <c r="A226" s="5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6"/>
      <c r="M226" s="16"/>
      <c r="N226" s="16"/>
      <c r="P226"/>
      <c r="Q226"/>
    </row>
    <row r="227" spans="1:17" s="13" customFormat="1">
      <c r="A227" s="5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6"/>
      <c r="M227" s="16"/>
      <c r="N227" s="16"/>
      <c r="P227"/>
      <c r="Q227"/>
    </row>
    <row r="228" spans="1:17" s="13" customFormat="1">
      <c r="A228" s="5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6"/>
      <c r="M228" s="16"/>
      <c r="N228" s="16"/>
      <c r="P228"/>
      <c r="Q228"/>
    </row>
    <row r="229" spans="1:17" s="13" customFormat="1">
      <c r="A229" s="5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6"/>
      <c r="M229" s="16"/>
      <c r="N229" s="16"/>
      <c r="P229"/>
      <c r="Q229"/>
    </row>
    <row r="230" spans="1:17" s="13" customFormat="1">
      <c r="A230" s="5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6"/>
      <c r="M230" s="16"/>
      <c r="N230" s="16"/>
      <c r="P230"/>
      <c r="Q230"/>
    </row>
    <row r="231" spans="1:17" s="13" customFormat="1">
      <c r="A231" s="5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6"/>
      <c r="M231" s="16"/>
      <c r="N231" s="16"/>
      <c r="P231"/>
      <c r="Q231"/>
    </row>
    <row r="232" spans="1:17" s="13" customFormat="1">
      <c r="A232" s="5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6"/>
      <c r="M232" s="16"/>
      <c r="N232" s="16"/>
      <c r="P232"/>
      <c r="Q232"/>
    </row>
    <row r="233" spans="1:17" s="13" customFormat="1">
      <c r="A233" s="5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6"/>
      <c r="M233" s="16"/>
      <c r="N233" s="16"/>
      <c r="P233"/>
      <c r="Q233"/>
    </row>
    <row r="234" spans="1:17" s="13" customFormat="1">
      <c r="A234" s="5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6"/>
      <c r="M234" s="16"/>
      <c r="N234" s="16"/>
      <c r="P234"/>
      <c r="Q234"/>
    </row>
    <row r="235" spans="1:17" s="13" customFormat="1">
      <c r="A235" s="5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6"/>
      <c r="M235" s="16"/>
      <c r="N235" s="16"/>
      <c r="P235"/>
      <c r="Q235"/>
    </row>
    <row r="236" spans="1:17" s="13" customFormat="1">
      <c r="A236" s="5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6"/>
      <c r="M236" s="16"/>
      <c r="N236" s="16"/>
      <c r="P236"/>
      <c r="Q236"/>
    </row>
    <row r="237" spans="1:17" s="13" customFormat="1">
      <c r="A237" s="5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6"/>
      <c r="M237" s="16"/>
      <c r="N237" s="16"/>
      <c r="P237"/>
      <c r="Q237"/>
    </row>
    <row r="238" spans="1:17" s="13" customFormat="1">
      <c r="A238" s="5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6"/>
      <c r="M238" s="16"/>
      <c r="N238" s="16"/>
      <c r="P238"/>
      <c r="Q238"/>
    </row>
    <row r="239" spans="1:17" s="13" customFormat="1">
      <c r="A239" s="5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6"/>
      <c r="M239" s="16"/>
      <c r="N239" s="16"/>
      <c r="P239"/>
      <c r="Q239"/>
    </row>
    <row r="240" spans="1:17" s="13" customFormat="1">
      <c r="A240" s="5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16"/>
      <c r="M240" s="16"/>
      <c r="N240" s="16"/>
      <c r="P240"/>
      <c r="Q240"/>
    </row>
    <row r="241" spans="1:17" s="13" customFormat="1">
      <c r="A241" s="5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16"/>
      <c r="M241" s="16"/>
      <c r="N241" s="16"/>
      <c r="P241"/>
      <c r="Q241"/>
    </row>
    <row r="242" spans="1:17" s="13" customFormat="1">
      <c r="A242" s="5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16"/>
      <c r="M242" s="16"/>
      <c r="N242" s="16"/>
      <c r="P242"/>
      <c r="Q242"/>
    </row>
    <row r="243" spans="1:17" s="13" customFormat="1">
      <c r="A243" s="5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16"/>
      <c r="M243" s="16"/>
      <c r="N243" s="16"/>
      <c r="P243"/>
      <c r="Q243"/>
    </row>
    <row r="244" spans="1:17" s="13" customFormat="1">
      <c r="A244" s="5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16"/>
      <c r="M244" s="16"/>
      <c r="N244" s="16"/>
      <c r="P244"/>
      <c r="Q244"/>
    </row>
    <row r="245" spans="1:17" s="13" customFormat="1">
      <c r="A245" s="5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16"/>
      <c r="M245" s="16"/>
      <c r="N245" s="16"/>
      <c r="P245"/>
      <c r="Q245"/>
    </row>
  </sheetData>
  <mergeCells count="7">
    <mergeCell ref="A2:G2"/>
    <mergeCell ref="A3:G3"/>
    <mergeCell ref="A5:Q5"/>
    <mergeCell ref="A6:Q6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  <pageSetUpPr fitToPage="1"/>
  </sheetPr>
  <dimension ref="A1:Q244"/>
  <sheetViews>
    <sheetView showGridLines="0" zoomScale="90" zoomScaleNormal="90" zoomScaleSheetLayoutView="90" workbookViewId="0">
      <pane xSplit="1" topLeftCell="B7" activePane="topRight" state="frozen"/>
      <selection pane="topRight" activeCell="H13" sqref="H13"/>
      <selection activeCell="J38" activeCellId="1" sqref="V14 J38"/>
    </sheetView>
  </sheetViews>
  <sheetFormatPr defaultColWidth="8.85546875" defaultRowHeight="15"/>
  <cols>
    <col min="1" max="1" width="46.28515625" style="5" customWidth="1"/>
    <col min="2" max="2" width="12" style="2" customWidth="1"/>
    <col min="3" max="11" width="11.85546875" style="2" customWidth="1"/>
    <col min="12" max="14" width="11.85546875" customWidth="1"/>
    <col min="15" max="15" width="8.85546875" style="13"/>
    <col min="17" max="17" width="9.42578125" customWidth="1"/>
  </cols>
  <sheetData>
    <row r="1" spans="1:17" ht="51" customHeight="1"/>
    <row r="2" spans="1:17" ht="15.75">
      <c r="A2" s="367"/>
      <c r="B2" s="367"/>
      <c r="C2" s="367"/>
      <c r="D2" s="367"/>
      <c r="E2" s="367"/>
      <c r="F2" s="367"/>
      <c r="G2" s="367"/>
    </row>
    <row r="3" spans="1:17" ht="15.75">
      <c r="A3" s="367"/>
      <c r="B3" s="367"/>
      <c r="C3" s="367"/>
      <c r="D3" s="367"/>
      <c r="E3" s="367"/>
      <c r="F3" s="367"/>
      <c r="G3" s="367"/>
    </row>
    <row r="4" spans="1:17" ht="21" customHeight="1"/>
    <row r="5" spans="1:17" s="11" customFormat="1" ht="18.75" customHeight="1">
      <c r="A5" s="339" t="s">
        <v>0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</row>
    <row r="6" spans="1:17" s="11" customFormat="1" ht="20.25" customHeight="1">
      <c r="A6" s="339" t="s">
        <v>153</v>
      </c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</row>
    <row r="7" spans="1:17" s="6" customFormat="1" ht="22.5" customHeight="1">
      <c r="A7" s="407" t="s">
        <v>2</v>
      </c>
      <c r="B7" s="408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42" t="s">
        <v>16</v>
      </c>
      <c r="P7" s="343"/>
      <c r="Q7" s="344"/>
    </row>
    <row r="8" spans="1:17" s="6" customFormat="1" ht="18" customHeight="1">
      <c r="A8" s="346"/>
      <c r="B8" s="347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s="6" customFormat="1" ht="27.75" customHeight="1">
      <c r="A9" s="256" t="s">
        <v>154</v>
      </c>
      <c r="B9" s="219">
        <v>16</v>
      </c>
      <c r="C9" s="299">
        <v>19</v>
      </c>
      <c r="D9" s="299">
        <v>23</v>
      </c>
      <c r="E9" s="299">
        <v>2</v>
      </c>
      <c r="F9" s="300">
        <v>20</v>
      </c>
      <c r="G9" s="300">
        <v>18</v>
      </c>
      <c r="H9" s="300">
        <v>19</v>
      </c>
      <c r="I9" s="300"/>
      <c r="J9" s="296"/>
      <c r="K9" s="296"/>
      <c r="L9" s="296"/>
      <c r="M9" s="296"/>
      <c r="N9" s="296"/>
      <c r="O9" s="47">
        <f>B9*(IF(C9="",0,1)+IF(D9="",0,1)+IF(E9="",0,1)+IF(F9="",0,1)+IF(G9="",0,1)+IF(H9="",0,1)+IF(I9="",0,1)+IF(J9="",0,1)+IF(K9="",0,1)+IF(L9="",0,1)+IF(M9="",0,1)+IF(N9="",0,1))</f>
        <v>96</v>
      </c>
      <c r="P9" s="47">
        <f>SUM(C9:N9)</f>
        <v>101</v>
      </c>
      <c r="Q9" s="54">
        <f>IF(O9=0,"-",P9/O9)</f>
        <v>1.0520833333333333</v>
      </c>
    </row>
    <row r="10" spans="1:17" s="6" customFormat="1" ht="28.5" customHeight="1">
      <c r="A10" s="256" t="s">
        <v>149</v>
      </c>
      <c r="B10" s="219">
        <v>2</v>
      </c>
      <c r="C10" s="299">
        <v>9</v>
      </c>
      <c r="D10" s="299">
        <v>3</v>
      </c>
      <c r="E10" s="299">
        <v>4</v>
      </c>
      <c r="F10" s="300">
        <v>4</v>
      </c>
      <c r="G10" s="300">
        <v>9</v>
      </c>
      <c r="H10" s="300">
        <v>6</v>
      </c>
      <c r="I10" s="300"/>
      <c r="J10" s="296"/>
      <c r="K10" s="296"/>
      <c r="L10" s="296"/>
      <c r="M10" s="296"/>
      <c r="N10" s="296"/>
      <c r="O10" s="47">
        <f>B10*(IF(C10="",0,1)+IF(D10="",0,1)+IF(E10="",0,1)+IF(F10="",0,1)+IF(G10="",0,1)+IF(H10="",0,1)+IF(I10="",0,1)+IF(J10="",0,1)+IF(K10="",0,1)+IF(L10="",0,1)+IF(M10="",0,1)+IF(N10="",0,1))</f>
        <v>12</v>
      </c>
      <c r="P10" s="47">
        <f>SUM(C10:N10)</f>
        <v>35</v>
      </c>
      <c r="Q10" s="54">
        <f>IF(O10=0,"-",P10/O10)</f>
        <v>2.9166666666666665</v>
      </c>
    </row>
    <row r="11" spans="1:17" s="6" customFormat="1" ht="26.25" customHeight="1">
      <c r="A11" s="256" t="s">
        <v>150</v>
      </c>
      <c r="B11" s="219">
        <v>155</v>
      </c>
      <c r="C11" s="299">
        <v>203</v>
      </c>
      <c r="D11" s="299">
        <v>235</v>
      </c>
      <c r="E11" s="299">
        <v>302</v>
      </c>
      <c r="F11" s="300">
        <v>280</v>
      </c>
      <c r="G11" s="300">
        <v>273</v>
      </c>
      <c r="H11" s="300">
        <v>234</v>
      </c>
      <c r="I11" s="300"/>
      <c r="J11" s="296"/>
      <c r="K11" s="296"/>
      <c r="L11" s="296"/>
      <c r="M11" s="296"/>
      <c r="N11" s="296"/>
      <c r="O11" s="47">
        <f t="shared" ref="O11" si="0">B11*(IF(C11="",0,1)+IF(D11="",0,1)+IF(E11="",0,1)+IF(F11="",0,1)+IF(G11="",0,1)+IF(H11="",0,1)+IF(I11="",0,1)+IF(J11="",0,1)+IF(K11="",0,1)+IF(L11="",0,1)+IF(M11="",0,1)+IF(N11="",0,1))</f>
        <v>930</v>
      </c>
      <c r="P11" s="47">
        <f t="shared" ref="P11:P12" si="1">SUM(C11:N11)</f>
        <v>1527</v>
      </c>
      <c r="Q11" s="54">
        <f t="shared" ref="Q11:Q13" si="2">IF(O11=0,"-",P11/O11)</f>
        <v>1.6419354838709677</v>
      </c>
    </row>
    <row r="12" spans="1:17" ht="26.25" customHeight="1" thickBot="1">
      <c r="A12" s="256" t="s">
        <v>151</v>
      </c>
      <c r="B12" s="219">
        <v>30</v>
      </c>
      <c r="C12" s="301">
        <v>33</v>
      </c>
      <c r="D12" s="301">
        <v>34</v>
      </c>
      <c r="E12" s="301">
        <v>1</v>
      </c>
      <c r="F12" s="302">
        <v>24</v>
      </c>
      <c r="G12" s="302">
        <v>31</v>
      </c>
      <c r="H12" s="302">
        <v>21</v>
      </c>
      <c r="I12" s="302"/>
      <c r="J12" s="261"/>
      <c r="K12" s="261"/>
      <c r="L12" s="261"/>
      <c r="M12" s="261"/>
      <c r="N12" s="261"/>
      <c r="O12" s="47">
        <f>B12*(IF(C12="",0,1)+IF(D12="",0,1)+IF(E12="",0,1)+IF(F12="",0,1)+IF(G12="",0,1)+IF(H12="",0,1)+IF(I12="",0,1)+IF(J12="",0,1)+IF(K12="",0,1)+IF(L12="",0,1)+IF(M12="",0,1)+IF(N12="",0,1))</f>
        <v>180</v>
      </c>
      <c r="P12" s="47">
        <f t="shared" si="1"/>
        <v>144</v>
      </c>
      <c r="Q12" s="297">
        <f t="shared" si="2"/>
        <v>0.8</v>
      </c>
    </row>
    <row r="13" spans="1:17" s="1" customFormat="1" ht="21.75" customHeight="1">
      <c r="A13" s="59" t="s">
        <v>47</v>
      </c>
      <c r="B13" s="60">
        <f t="shared" ref="B13:P13" si="3">SUM(B11:B12)</f>
        <v>185</v>
      </c>
      <c r="C13" s="298">
        <f t="shared" si="3"/>
        <v>236</v>
      </c>
      <c r="D13" s="60">
        <f t="shared" si="3"/>
        <v>269</v>
      </c>
      <c r="E13" s="60">
        <f t="shared" si="3"/>
        <v>303</v>
      </c>
      <c r="F13" s="60">
        <f t="shared" si="3"/>
        <v>304</v>
      </c>
      <c r="G13" s="60">
        <f t="shared" si="3"/>
        <v>304</v>
      </c>
      <c r="H13" s="60">
        <f t="shared" si="3"/>
        <v>255</v>
      </c>
      <c r="I13" s="60">
        <f t="shared" si="3"/>
        <v>0</v>
      </c>
      <c r="J13" s="298">
        <f t="shared" si="3"/>
        <v>0</v>
      </c>
      <c r="K13" s="298">
        <f t="shared" si="3"/>
        <v>0</v>
      </c>
      <c r="L13" s="298">
        <f t="shared" si="3"/>
        <v>0</v>
      </c>
      <c r="M13" s="298">
        <f t="shared" si="3"/>
        <v>0</v>
      </c>
      <c r="N13" s="298">
        <f t="shared" si="3"/>
        <v>0</v>
      </c>
      <c r="O13" s="298">
        <f t="shared" si="3"/>
        <v>1110</v>
      </c>
      <c r="P13" s="298">
        <f t="shared" si="3"/>
        <v>1671</v>
      </c>
      <c r="Q13" s="61">
        <f t="shared" si="2"/>
        <v>1.5054054054054054</v>
      </c>
    </row>
    <row r="14" spans="1:17" ht="15.75">
      <c r="L14" s="2"/>
      <c r="M14" s="2"/>
      <c r="N14" s="2"/>
      <c r="O14" s="15"/>
      <c r="P14" s="3"/>
      <c r="Q14" s="3"/>
    </row>
    <row r="15" spans="1:17" ht="15.75">
      <c r="L15" s="2"/>
      <c r="M15" s="2"/>
      <c r="N15" s="2"/>
      <c r="O15" s="15"/>
      <c r="P15" s="3"/>
      <c r="Q15" s="3"/>
    </row>
    <row r="16" spans="1:17" ht="15.75">
      <c r="A16" s="10" t="s">
        <v>48</v>
      </c>
      <c r="L16" s="2"/>
      <c r="M16" s="2"/>
      <c r="N16" s="2"/>
      <c r="O16" s="15"/>
      <c r="P16" s="3"/>
      <c r="Q16" s="3"/>
    </row>
    <row r="17" spans="1:17" ht="15.75">
      <c r="L17" s="2"/>
      <c r="M17" s="2"/>
      <c r="N17" s="2"/>
      <c r="O17" s="15"/>
      <c r="P17" s="3"/>
      <c r="Q17" s="3"/>
    </row>
    <row r="18" spans="1:17" ht="15.75">
      <c r="L18" s="2"/>
      <c r="M18" s="2"/>
      <c r="N18" s="2"/>
      <c r="O18" s="15"/>
      <c r="P18" s="3"/>
      <c r="Q18" s="3"/>
    </row>
    <row r="19" spans="1:17" ht="15.75">
      <c r="L19" s="2"/>
      <c r="M19" s="2"/>
      <c r="N19" s="2"/>
      <c r="O19" s="15"/>
      <c r="P19" s="3"/>
      <c r="Q19" s="3"/>
    </row>
    <row r="20" spans="1:17" ht="15.75">
      <c r="L20" s="2"/>
      <c r="M20" s="2"/>
      <c r="N20" s="2"/>
      <c r="O20" s="15"/>
      <c r="P20" s="3"/>
      <c r="Q20" s="3"/>
    </row>
    <row r="21" spans="1:17" ht="15.75">
      <c r="L21" s="2"/>
      <c r="M21" s="2"/>
      <c r="N21" s="2"/>
      <c r="O21" s="15"/>
      <c r="P21" s="3"/>
      <c r="Q21" s="3"/>
    </row>
    <row r="22" spans="1:17" ht="15.75">
      <c r="L22" s="2"/>
      <c r="M22" s="2"/>
      <c r="N22" s="2"/>
      <c r="O22" s="15"/>
      <c r="P22" s="3"/>
      <c r="Q22" s="3"/>
    </row>
    <row r="23" spans="1:17" ht="15.75">
      <c r="L23" s="2"/>
      <c r="M23" s="2"/>
      <c r="N23" s="2"/>
      <c r="O23" s="15"/>
      <c r="P23" s="3"/>
      <c r="Q23" s="3"/>
    </row>
    <row r="24" spans="1:17" ht="15.75">
      <c r="L24" s="2"/>
      <c r="M24" s="2"/>
      <c r="N24" s="2"/>
      <c r="O24" s="15"/>
      <c r="P24" s="3"/>
      <c r="Q24" s="3"/>
    </row>
    <row r="25" spans="1:17" ht="15.75">
      <c r="L25" s="2"/>
      <c r="M25" s="2"/>
      <c r="N25" s="2"/>
      <c r="O25" s="15"/>
      <c r="P25" s="3"/>
      <c r="Q25" s="3"/>
    </row>
    <row r="26" spans="1:17" ht="15.75">
      <c r="L26" s="2"/>
      <c r="M26" s="2"/>
      <c r="N26" s="2"/>
      <c r="O26" s="15"/>
      <c r="P26" s="3"/>
      <c r="Q26" s="3"/>
    </row>
    <row r="27" spans="1:17" ht="15.75">
      <c r="L27" s="2"/>
      <c r="M27" s="2"/>
      <c r="N27" s="2"/>
      <c r="O27" s="15"/>
      <c r="P27" s="3"/>
      <c r="Q27" s="3"/>
    </row>
    <row r="28" spans="1:17" ht="15.75">
      <c r="L28" s="2"/>
      <c r="M28" s="2"/>
      <c r="N28" s="2"/>
      <c r="O28" s="15"/>
      <c r="P28" s="3"/>
      <c r="Q28" s="3"/>
    </row>
    <row r="29" spans="1:17" ht="15.75">
      <c r="L29" s="2"/>
      <c r="M29" s="2"/>
      <c r="N29" s="2"/>
      <c r="O29" s="15"/>
      <c r="P29" s="3"/>
      <c r="Q29" s="3"/>
    </row>
    <row r="30" spans="1:17" ht="15.75">
      <c r="L30" s="2"/>
      <c r="M30" s="2"/>
      <c r="N30" s="2"/>
      <c r="O30" s="15"/>
      <c r="P30" s="3"/>
      <c r="Q30" s="3"/>
    </row>
    <row r="31" spans="1:17" ht="15.75">
      <c r="L31" s="2"/>
      <c r="M31" s="2"/>
      <c r="N31" s="2"/>
      <c r="O31" s="15"/>
      <c r="P31" s="3"/>
      <c r="Q31" s="3"/>
    </row>
    <row r="32" spans="1:17" s="13" customFormat="1">
      <c r="A32" s="5"/>
      <c r="B32" s="2"/>
      <c r="C32" s="2"/>
      <c r="D32" s="2"/>
      <c r="E32" s="2"/>
      <c r="F32" s="2"/>
      <c r="G32" s="2"/>
      <c r="H32" s="2"/>
      <c r="I32" s="2"/>
      <c r="J32" s="2"/>
      <c r="K32" s="2"/>
      <c r="L32" s="16"/>
      <c r="M32" s="16"/>
      <c r="N32" s="16"/>
      <c r="P32"/>
      <c r="Q32"/>
    </row>
    <row r="33" spans="1:17" s="13" customFormat="1">
      <c r="A33" s="5"/>
      <c r="B33" s="2"/>
      <c r="C33" s="2"/>
      <c r="D33" s="2"/>
      <c r="E33" s="2"/>
      <c r="F33" s="2"/>
      <c r="G33" s="2"/>
      <c r="H33" s="2"/>
      <c r="I33" s="2"/>
      <c r="J33" s="2"/>
      <c r="K33" s="2"/>
      <c r="L33" s="16"/>
      <c r="M33" s="16"/>
      <c r="N33" s="16"/>
      <c r="P33"/>
      <c r="Q33"/>
    </row>
    <row r="34" spans="1:17" s="13" customFormat="1">
      <c r="A34" s="5"/>
      <c r="B34" s="2"/>
      <c r="C34" s="2"/>
      <c r="D34" s="2"/>
      <c r="E34" s="2"/>
      <c r="F34" s="2"/>
      <c r="G34" s="2"/>
      <c r="H34" s="2"/>
      <c r="I34" s="2"/>
      <c r="J34" s="2"/>
      <c r="K34" s="2"/>
      <c r="L34" s="16"/>
      <c r="M34" s="16"/>
      <c r="N34" s="16"/>
      <c r="P34"/>
      <c r="Q34"/>
    </row>
    <row r="35" spans="1:17" s="13" customFormat="1">
      <c r="A35" s="5"/>
      <c r="B35" s="2"/>
      <c r="C35" s="2"/>
      <c r="D35" s="2"/>
      <c r="E35" s="2"/>
      <c r="F35" s="2"/>
      <c r="G35" s="2"/>
      <c r="H35" s="2"/>
      <c r="I35" s="2"/>
      <c r="J35" s="2"/>
      <c r="K35" s="2"/>
      <c r="L35" s="16"/>
      <c r="M35" s="16"/>
      <c r="N35" s="16"/>
      <c r="P35"/>
      <c r="Q35"/>
    </row>
    <row r="36" spans="1:17" s="13" customFormat="1">
      <c r="A36" s="5"/>
      <c r="B36" s="2"/>
      <c r="C36" s="2"/>
      <c r="D36" s="2"/>
      <c r="E36" s="2"/>
      <c r="F36" s="2"/>
      <c r="G36" s="2"/>
      <c r="H36" s="2"/>
      <c r="I36" s="2"/>
      <c r="J36" s="2"/>
      <c r="K36" s="2"/>
      <c r="L36" s="16"/>
      <c r="M36" s="16"/>
      <c r="N36" s="16"/>
      <c r="P36"/>
      <c r="Q36"/>
    </row>
    <row r="37" spans="1:17" s="13" customFormat="1">
      <c r="A37" s="5"/>
      <c r="B37" s="2"/>
      <c r="C37" s="2"/>
      <c r="D37" s="2"/>
      <c r="E37" s="2"/>
      <c r="F37" s="2"/>
      <c r="G37" s="2"/>
      <c r="H37" s="2"/>
      <c r="I37" s="2"/>
      <c r="J37" s="2"/>
      <c r="K37" s="2"/>
      <c r="L37" s="16"/>
      <c r="M37" s="16"/>
      <c r="N37" s="16"/>
      <c r="P37"/>
      <c r="Q37"/>
    </row>
    <row r="38" spans="1:17" s="13" customFormat="1">
      <c r="A38" s="5"/>
      <c r="B38" s="2"/>
      <c r="C38" s="2"/>
      <c r="D38" s="2"/>
      <c r="E38" s="2"/>
      <c r="F38" s="2"/>
      <c r="G38" s="2"/>
      <c r="H38" s="2"/>
      <c r="I38" s="2"/>
      <c r="J38" s="2"/>
      <c r="K38" s="2"/>
      <c r="L38" s="16"/>
      <c r="M38" s="16"/>
      <c r="N38" s="16"/>
      <c r="P38"/>
      <c r="Q38"/>
    </row>
    <row r="39" spans="1:17" s="13" customFormat="1">
      <c r="A39" s="5"/>
      <c r="B39" s="2"/>
      <c r="C39" s="2"/>
      <c r="D39" s="2"/>
      <c r="E39" s="2"/>
      <c r="F39" s="2"/>
      <c r="G39" s="2"/>
      <c r="H39" s="2"/>
      <c r="I39" s="2"/>
      <c r="J39" s="2"/>
      <c r="K39" s="2"/>
      <c r="L39" s="16"/>
      <c r="M39" s="16"/>
      <c r="N39" s="16"/>
      <c r="P39"/>
      <c r="Q39"/>
    </row>
    <row r="40" spans="1:17" s="13" customFormat="1">
      <c r="A40" s="5"/>
      <c r="B40" s="2"/>
      <c r="C40" s="2"/>
      <c r="D40" s="2"/>
      <c r="E40" s="2"/>
      <c r="F40" s="2"/>
      <c r="G40" s="2"/>
      <c r="H40" s="2"/>
      <c r="I40" s="2"/>
      <c r="J40" s="2"/>
      <c r="K40" s="2"/>
      <c r="L40" s="16"/>
      <c r="M40" s="16"/>
      <c r="N40" s="16"/>
      <c r="P40"/>
      <c r="Q40"/>
    </row>
    <row r="41" spans="1:17" s="13" customFormat="1">
      <c r="A41" s="5"/>
      <c r="B41" s="2"/>
      <c r="C41" s="2"/>
      <c r="D41" s="2"/>
      <c r="E41" s="2"/>
      <c r="F41" s="2"/>
      <c r="G41" s="2"/>
      <c r="H41" s="2"/>
      <c r="I41" s="2"/>
      <c r="J41" s="2"/>
      <c r="K41" s="2"/>
      <c r="L41" s="16"/>
      <c r="M41" s="16"/>
      <c r="N41" s="16"/>
      <c r="P41"/>
      <c r="Q41"/>
    </row>
    <row r="42" spans="1:17" s="13" customFormat="1">
      <c r="A42" s="5"/>
      <c r="B42" s="2"/>
      <c r="C42" s="2"/>
      <c r="D42" s="2"/>
      <c r="E42" s="2"/>
      <c r="F42" s="2"/>
      <c r="G42" s="2"/>
      <c r="H42" s="2"/>
      <c r="I42" s="2"/>
      <c r="J42" s="2"/>
      <c r="K42" s="2"/>
      <c r="L42" s="16"/>
      <c r="M42" s="16"/>
      <c r="N42" s="16"/>
      <c r="P42"/>
      <c r="Q42"/>
    </row>
    <row r="43" spans="1:17" s="13" customFormat="1">
      <c r="A43" s="5"/>
      <c r="B43" s="2"/>
      <c r="C43" s="2"/>
      <c r="D43" s="2"/>
      <c r="E43" s="2"/>
      <c r="F43" s="2"/>
      <c r="G43" s="2"/>
      <c r="H43" s="2"/>
      <c r="I43" s="2"/>
      <c r="J43" s="2"/>
      <c r="K43" s="2"/>
      <c r="L43" s="16"/>
      <c r="M43" s="16"/>
      <c r="N43" s="16"/>
      <c r="P43"/>
      <c r="Q43"/>
    </row>
    <row r="44" spans="1:17" s="13" customFormat="1">
      <c r="A44" s="5"/>
      <c r="B44" s="2"/>
      <c r="C44" s="2"/>
      <c r="D44" s="2"/>
      <c r="E44" s="2"/>
      <c r="F44" s="2"/>
      <c r="G44" s="2"/>
      <c r="H44" s="2"/>
      <c r="I44" s="2"/>
      <c r="J44" s="2"/>
      <c r="K44" s="2"/>
      <c r="L44" s="16"/>
      <c r="M44" s="16"/>
      <c r="N44" s="16"/>
      <c r="P44"/>
      <c r="Q44"/>
    </row>
    <row r="45" spans="1:17" s="13" customFormat="1">
      <c r="A45" s="5"/>
      <c r="B45" s="2"/>
      <c r="C45" s="2"/>
      <c r="D45" s="2"/>
      <c r="E45" s="2"/>
      <c r="F45" s="2"/>
      <c r="G45" s="2"/>
      <c r="H45" s="2"/>
      <c r="I45" s="2"/>
      <c r="J45" s="2"/>
      <c r="K45" s="2"/>
      <c r="L45" s="16"/>
      <c r="M45" s="16"/>
      <c r="N45" s="16"/>
      <c r="P45"/>
      <c r="Q45"/>
    </row>
    <row r="46" spans="1:17" s="13" customFormat="1">
      <c r="A46" s="5"/>
      <c r="B46" s="2"/>
      <c r="C46" s="2"/>
      <c r="D46" s="2"/>
      <c r="E46" s="2"/>
      <c r="F46" s="2"/>
      <c r="G46" s="2"/>
      <c r="H46" s="2"/>
      <c r="I46" s="2"/>
      <c r="J46" s="2"/>
      <c r="K46" s="2"/>
      <c r="L46" s="16"/>
      <c r="M46" s="16"/>
      <c r="N46" s="16"/>
      <c r="P46"/>
      <c r="Q46"/>
    </row>
    <row r="47" spans="1:17" s="13" customFormat="1">
      <c r="A47" s="5"/>
      <c r="B47" s="2"/>
      <c r="C47" s="2"/>
      <c r="D47" s="2"/>
      <c r="E47" s="2"/>
      <c r="F47" s="2"/>
      <c r="G47" s="2"/>
      <c r="H47" s="2"/>
      <c r="I47" s="2"/>
      <c r="J47" s="2"/>
      <c r="K47" s="2"/>
      <c r="L47" s="16"/>
      <c r="M47" s="16"/>
      <c r="N47" s="16"/>
      <c r="P47"/>
      <c r="Q47"/>
    </row>
    <row r="48" spans="1:17" s="13" customFormat="1">
      <c r="A48" s="5"/>
      <c r="B48" s="2"/>
      <c r="C48" s="2"/>
      <c r="D48" s="2"/>
      <c r="E48" s="2"/>
      <c r="F48" s="2"/>
      <c r="G48" s="2"/>
      <c r="H48" s="2"/>
      <c r="I48" s="2"/>
      <c r="J48" s="2"/>
      <c r="K48" s="2"/>
      <c r="L48" s="16"/>
      <c r="M48" s="16"/>
      <c r="N48" s="16"/>
      <c r="P48"/>
      <c r="Q48"/>
    </row>
    <row r="49" spans="1:17" s="13" customFormat="1">
      <c r="A49" s="5"/>
      <c r="B49" s="2"/>
      <c r="C49" s="2"/>
      <c r="D49" s="2"/>
      <c r="E49" s="2"/>
      <c r="F49" s="2"/>
      <c r="G49" s="2"/>
      <c r="H49" s="2"/>
      <c r="I49" s="2"/>
      <c r="J49" s="2"/>
      <c r="K49" s="2"/>
      <c r="L49" s="16"/>
      <c r="M49" s="16"/>
      <c r="N49" s="16"/>
      <c r="P49"/>
      <c r="Q49"/>
    </row>
    <row r="50" spans="1:17" s="13" customFormat="1">
      <c r="A50" s="5"/>
      <c r="B50" s="2"/>
      <c r="C50" s="2"/>
      <c r="D50" s="2"/>
      <c r="E50" s="2"/>
      <c r="F50" s="2"/>
      <c r="G50" s="2"/>
      <c r="H50" s="2"/>
      <c r="I50" s="2"/>
      <c r="J50" s="2"/>
      <c r="K50" s="2"/>
      <c r="L50" s="16"/>
      <c r="M50" s="16"/>
      <c r="N50" s="16"/>
      <c r="P50"/>
      <c r="Q50"/>
    </row>
    <row r="51" spans="1:17" s="13" customFormat="1">
      <c r="A51" s="5"/>
      <c r="B51" s="2"/>
      <c r="C51" s="2"/>
      <c r="D51" s="2"/>
      <c r="E51" s="2"/>
      <c r="F51" s="2"/>
      <c r="G51" s="2"/>
      <c r="H51" s="2"/>
      <c r="I51" s="2"/>
      <c r="J51" s="2"/>
      <c r="K51" s="2"/>
      <c r="L51" s="16"/>
      <c r="M51" s="16"/>
      <c r="N51" s="16"/>
      <c r="P51"/>
      <c r="Q51"/>
    </row>
    <row r="52" spans="1:17" s="13" customFormat="1">
      <c r="A52" s="5"/>
      <c r="B52" s="2"/>
      <c r="C52" s="2"/>
      <c r="D52" s="2"/>
      <c r="E52" s="2"/>
      <c r="F52" s="2"/>
      <c r="G52" s="2"/>
      <c r="H52" s="2"/>
      <c r="I52" s="2"/>
      <c r="J52" s="2"/>
      <c r="K52" s="2"/>
      <c r="L52" s="16"/>
      <c r="M52" s="16"/>
      <c r="N52" s="16"/>
      <c r="P52"/>
      <c r="Q52"/>
    </row>
    <row r="53" spans="1:17" s="13" customFormat="1">
      <c r="A53" s="5"/>
      <c r="B53" s="2"/>
      <c r="C53" s="2"/>
      <c r="D53" s="2"/>
      <c r="E53" s="2"/>
      <c r="F53" s="2"/>
      <c r="G53" s="2"/>
      <c r="H53" s="2"/>
      <c r="I53" s="2"/>
      <c r="J53" s="2"/>
      <c r="K53" s="2"/>
      <c r="L53" s="16"/>
      <c r="M53" s="16"/>
      <c r="N53" s="16"/>
      <c r="P53"/>
      <c r="Q53"/>
    </row>
    <row r="54" spans="1:17" s="13" customFormat="1">
      <c r="A54" s="5"/>
      <c r="B54" s="2"/>
      <c r="C54" s="2"/>
      <c r="D54" s="2"/>
      <c r="E54" s="2"/>
      <c r="F54" s="2"/>
      <c r="G54" s="2"/>
      <c r="H54" s="2"/>
      <c r="I54" s="2"/>
      <c r="J54" s="2"/>
      <c r="K54" s="2"/>
      <c r="L54" s="16"/>
      <c r="M54" s="16"/>
      <c r="N54" s="16"/>
      <c r="P54"/>
      <c r="Q54"/>
    </row>
    <row r="55" spans="1:17" s="13" customFormat="1">
      <c r="A55" s="5"/>
      <c r="B55" s="2"/>
      <c r="C55" s="2"/>
      <c r="D55" s="2"/>
      <c r="E55" s="2"/>
      <c r="F55" s="2"/>
      <c r="G55" s="2"/>
      <c r="H55" s="2"/>
      <c r="I55" s="2"/>
      <c r="J55" s="2"/>
      <c r="K55" s="2"/>
      <c r="L55" s="16"/>
      <c r="M55" s="16"/>
      <c r="N55" s="16"/>
      <c r="P55"/>
      <c r="Q55"/>
    </row>
    <row r="56" spans="1:17" s="13" customFormat="1">
      <c r="A56" s="5"/>
      <c r="B56" s="2"/>
      <c r="C56" s="2"/>
      <c r="D56" s="2"/>
      <c r="E56" s="2"/>
      <c r="F56" s="2"/>
      <c r="G56" s="2"/>
      <c r="H56" s="2"/>
      <c r="I56" s="2"/>
      <c r="J56" s="2"/>
      <c r="K56" s="2"/>
      <c r="L56" s="16"/>
      <c r="M56" s="16"/>
      <c r="N56" s="16"/>
      <c r="P56"/>
      <c r="Q56"/>
    </row>
    <row r="57" spans="1:17" s="13" customFormat="1">
      <c r="A57" s="5"/>
      <c r="B57" s="2"/>
      <c r="C57" s="2"/>
      <c r="D57" s="2"/>
      <c r="E57" s="2"/>
      <c r="F57" s="2"/>
      <c r="G57" s="2"/>
      <c r="H57" s="2"/>
      <c r="I57" s="2"/>
      <c r="J57" s="2"/>
      <c r="K57" s="2"/>
      <c r="L57" s="16"/>
      <c r="M57" s="16"/>
      <c r="N57" s="16"/>
      <c r="P57"/>
      <c r="Q57"/>
    </row>
    <row r="58" spans="1:17" s="13" customFormat="1">
      <c r="A58" s="5"/>
      <c r="B58" s="2"/>
      <c r="C58" s="2"/>
      <c r="D58" s="2"/>
      <c r="E58" s="2"/>
      <c r="F58" s="2"/>
      <c r="G58" s="2"/>
      <c r="H58" s="2"/>
      <c r="I58" s="2"/>
      <c r="J58" s="2"/>
      <c r="K58" s="2"/>
      <c r="L58" s="16"/>
      <c r="M58" s="16"/>
      <c r="N58" s="16"/>
      <c r="P58"/>
      <c r="Q58"/>
    </row>
    <row r="59" spans="1:17" s="13" customFormat="1">
      <c r="A59" s="5"/>
      <c r="B59" s="2"/>
      <c r="C59" s="2"/>
      <c r="D59" s="2"/>
      <c r="E59" s="2"/>
      <c r="F59" s="2"/>
      <c r="G59" s="2"/>
      <c r="H59" s="2"/>
      <c r="I59" s="2"/>
      <c r="J59" s="2"/>
      <c r="K59" s="2"/>
      <c r="L59" s="16"/>
      <c r="M59" s="16"/>
      <c r="N59" s="16"/>
      <c r="P59"/>
      <c r="Q59"/>
    </row>
    <row r="60" spans="1:17" s="13" customFormat="1">
      <c r="A60" s="5"/>
      <c r="B60" s="2"/>
      <c r="C60" s="2"/>
      <c r="D60" s="2"/>
      <c r="E60" s="2"/>
      <c r="F60" s="2"/>
      <c r="G60" s="2"/>
      <c r="H60" s="2"/>
      <c r="I60" s="2"/>
      <c r="J60" s="2"/>
      <c r="K60" s="2"/>
      <c r="L60" s="16"/>
      <c r="M60" s="16"/>
      <c r="N60" s="16"/>
      <c r="P60"/>
      <c r="Q60"/>
    </row>
    <row r="61" spans="1:17" s="13" customFormat="1">
      <c r="A61" s="5"/>
      <c r="B61" s="2"/>
      <c r="C61" s="2"/>
      <c r="D61" s="2"/>
      <c r="E61" s="2"/>
      <c r="F61" s="2"/>
      <c r="G61" s="2"/>
      <c r="H61" s="2"/>
      <c r="I61" s="2"/>
      <c r="J61" s="2"/>
      <c r="K61" s="2"/>
      <c r="L61" s="16"/>
      <c r="M61" s="16"/>
      <c r="N61" s="16"/>
      <c r="P61"/>
      <c r="Q61"/>
    </row>
    <row r="62" spans="1:17" s="13" customFormat="1">
      <c r="A62" s="5"/>
      <c r="B62" s="2"/>
      <c r="C62" s="2"/>
      <c r="D62" s="2"/>
      <c r="E62" s="2"/>
      <c r="F62" s="2"/>
      <c r="G62" s="2"/>
      <c r="H62" s="2"/>
      <c r="I62" s="2"/>
      <c r="J62" s="2"/>
      <c r="K62" s="2"/>
      <c r="L62" s="16"/>
      <c r="M62" s="16"/>
      <c r="N62" s="16"/>
      <c r="P62"/>
      <c r="Q62"/>
    </row>
    <row r="63" spans="1:17" s="13" customFormat="1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16"/>
      <c r="M63" s="16"/>
      <c r="N63" s="16"/>
      <c r="P63"/>
      <c r="Q63"/>
    </row>
    <row r="64" spans="1:17" s="13" customFormat="1">
      <c r="A64" s="5"/>
      <c r="B64" s="2"/>
      <c r="C64" s="2"/>
      <c r="D64" s="2"/>
      <c r="E64" s="2"/>
      <c r="F64" s="2"/>
      <c r="G64" s="2"/>
      <c r="H64" s="2"/>
      <c r="I64" s="2"/>
      <c r="J64" s="2"/>
      <c r="K64" s="2"/>
      <c r="L64" s="16"/>
      <c r="M64" s="16"/>
      <c r="N64" s="16"/>
      <c r="P64"/>
      <c r="Q64"/>
    </row>
    <row r="65" spans="1:17" s="13" customFormat="1">
      <c r="A65" s="5"/>
      <c r="B65" s="2"/>
      <c r="C65" s="2"/>
      <c r="D65" s="2"/>
      <c r="E65" s="2"/>
      <c r="F65" s="2"/>
      <c r="G65" s="2"/>
      <c r="H65" s="2"/>
      <c r="I65" s="2"/>
      <c r="J65" s="2"/>
      <c r="K65" s="2"/>
      <c r="L65" s="16"/>
      <c r="M65" s="16"/>
      <c r="N65" s="16"/>
      <c r="P65"/>
      <c r="Q65"/>
    </row>
    <row r="66" spans="1:17" s="13" customFormat="1">
      <c r="A66" s="5"/>
      <c r="B66" s="2"/>
      <c r="C66" s="2"/>
      <c r="D66" s="2"/>
      <c r="E66" s="2"/>
      <c r="F66" s="2"/>
      <c r="G66" s="2"/>
      <c r="H66" s="2"/>
      <c r="I66" s="2"/>
      <c r="J66" s="2"/>
      <c r="K66" s="2"/>
      <c r="L66" s="16"/>
      <c r="M66" s="16"/>
      <c r="N66" s="16"/>
      <c r="P66"/>
      <c r="Q66"/>
    </row>
    <row r="67" spans="1:17" s="13" customFormat="1">
      <c r="A67" s="5"/>
      <c r="B67" s="2"/>
      <c r="C67" s="2"/>
      <c r="D67" s="2"/>
      <c r="E67" s="2"/>
      <c r="F67" s="2"/>
      <c r="G67" s="2"/>
      <c r="H67" s="2"/>
      <c r="I67" s="2"/>
      <c r="J67" s="2"/>
      <c r="K67" s="2"/>
      <c r="L67" s="16"/>
      <c r="M67" s="16"/>
      <c r="N67" s="16"/>
      <c r="P67"/>
      <c r="Q67"/>
    </row>
    <row r="68" spans="1:17" s="13" customFormat="1">
      <c r="A68" s="5"/>
      <c r="B68" s="2"/>
      <c r="C68" s="2"/>
      <c r="D68" s="2"/>
      <c r="E68" s="2"/>
      <c r="F68" s="2"/>
      <c r="G68" s="2"/>
      <c r="H68" s="2"/>
      <c r="I68" s="2"/>
      <c r="J68" s="2"/>
      <c r="K68" s="2"/>
      <c r="L68" s="16"/>
      <c r="M68" s="16"/>
      <c r="N68" s="16"/>
      <c r="P68"/>
      <c r="Q68"/>
    </row>
    <row r="69" spans="1:17" s="13" customFormat="1">
      <c r="A69" s="5"/>
      <c r="B69" s="2"/>
      <c r="C69" s="2"/>
      <c r="D69" s="2"/>
      <c r="E69" s="2"/>
      <c r="F69" s="2"/>
      <c r="G69" s="2"/>
      <c r="H69" s="2"/>
      <c r="I69" s="2"/>
      <c r="J69" s="2"/>
      <c r="K69" s="2"/>
      <c r="L69" s="16"/>
      <c r="M69" s="16"/>
      <c r="N69" s="16"/>
      <c r="P69"/>
      <c r="Q69"/>
    </row>
    <row r="70" spans="1:17" s="13" customFormat="1">
      <c r="A70" s="5"/>
      <c r="B70" s="2"/>
      <c r="C70" s="2"/>
      <c r="D70" s="2"/>
      <c r="E70" s="2"/>
      <c r="F70" s="2"/>
      <c r="G70" s="2"/>
      <c r="H70" s="2"/>
      <c r="I70" s="2"/>
      <c r="J70" s="2"/>
      <c r="K70" s="2"/>
      <c r="L70" s="16"/>
      <c r="M70" s="16"/>
      <c r="N70" s="16"/>
      <c r="P70"/>
      <c r="Q70"/>
    </row>
    <row r="71" spans="1:17" s="13" customFormat="1">
      <c r="A71" s="5"/>
      <c r="B71" s="2"/>
      <c r="C71" s="2"/>
      <c r="D71" s="2"/>
      <c r="E71" s="2"/>
      <c r="F71" s="2"/>
      <c r="G71" s="2"/>
      <c r="H71" s="2"/>
      <c r="I71" s="2"/>
      <c r="J71" s="2"/>
      <c r="K71" s="2"/>
      <c r="L71" s="16"/>
      <c r="M71" s="16"/>
      <c r="N71" s="16"/>
      <c r="P71"/>
      <c r="Q71"/>
    </row>
    <row r="72" spans="1:17" s="13" customFormat="1">
      <c r="A72" s="5"/>
      <c r="B72" s="2"/>
      <c r="C72" s="2"/>
      <c r="D72" s="2"/>
      <c r="E72" s="2"/>
      <c r="F72" s="2"/>
      <c r="G72" s="2"/>
      <c r="H72" s="2"/>
      <c r="I72" s="2"/>
      <c r="J72" s="2"/>
      <c r="K72" s="2"/>
      <c r="L72" s="16"/>
      <c r="M72" s="16"/>
      <c r="N72" s="16"/>
      <c r="P72"/>
      <c r="Q72"/>
    </row>
    <row r="73" spans="1:17" s="13" customFormat="1">
      <c r="A73" s="5"/>
      <c r="B73" s="2"/>
      <c r="C73" s="2"/>
      <c r="D73" s="2"/>
      <c r="E73" s="2"/>
      <c r="F73" s="2"/>
      <c r="G73" s="2"/>
      <c r="H73" s="2"/>
      <c r="I73" s="2"/>
      <c r="J73" s="2"/>
      <c r="K73" s="2"/>
      <c r="L73" s="16"/>
      <c r="M73" s="16"/>
      <c r="N73" s="16"/>
      <c r="P73"/>
      <c r="Q73"/>
    </row>
    <row r="74" spans="1:17" s="13" customFormat="1">
      <c r="A74" s="5"/>
      <c r="B74" s="2"/>
      <c r="C74" s="2"/>
      <c r="D74" s="2"/>
      <c r="E74" s="2"/>
      <c r="F74" s="2"/>
      <c r="G74" s="2"/>
      <c r="H74" s="2"/>
      <c r="I74" s="2"/>
      <c r="J74" s="2"/>
      <c r="K74" s="2"/>
      <c r="L74" s="16"/>
      <c r="M74" s="16"/>
      <c r="N74" s="16"/>
      <c r="P74"/>
      <c r="Q74"/>
    </row>
    <row r="75" spans="1:17" s="13" customFormat="1">
      <c r="A75" s="5"/>
      <c r="B75" s="2"/>
      <c r="C75" s="2"/>
      <c r="D75" s="2"/>
      <c r="E75" s="2"/>
      <c r="F75" s="2"/>
      <c r="G75" s="2"/>
      <c r="H75" s="2"/>
      <c r="I75" s="2"/>
      <c r="J75" s="2"/>
      <c r="K75" s="2"/>
      <c r="L75" s="16"/>
      <c r="M75" s="16"/>
      <c r="N75" s="16"/>
      <c r="P75"/>
      <c r="Q75"/>
    </row>
    <row r="76" spans="1:17" s="13" customFormat="1">
      <c r="A76" s="5"/>
      <c r="B76" s="2"/>
      <c r="C76" s="2"/>
      <c r="D76" s="2"/>
      <c r="E76" s="2"/>
      <c r="F76" s="2"/>
      <c r="G76" s="2"/>
      <c r="H76" s="2"/>
      <c r="I76" s="2"/>
      <c r="J76" s="2"/>
      <c r="K76" s="2"/>
      <c r="L76" s="16"/>
      <c r="M76" s="16"/>
      <c r="N76" s="16"/>
      <c r="P76"/>
      <c r="Q76"/>
    </row>
    <row r="77" spans="1:17" s="13" customFormat="1">
      <c r="A77" s="5"/>
      <c r="B77" s="2"/>
      <c r="C77" s="2"/>
      <c r="D77" s="2"/>
      <c r="E77" s="2"/>
      <c r="F77" s="2"/>
      <c r="G77" s="2"/>
      <c r="H77" s="2"/>
      <c r="I77" s="2"/>
      <c r="J77" s="2"/>
      <c r="K77" s="2"/>
      <c r="L77" s="16"/>
      <c r="M77" s="16"/>
      <c r="N77" s="16"/>
      <c r="P77"/>
      <c r="Q77"/>
    </row>
    <row r="78" spans="1:17" s="13" customFormat="1">
      <c r="A78" s="5"/>
      <c r="B78" s="2"/>
      <c r="C78" s="2"/>
      <c r="D78" s="2"/>
      <c r="E78" s="2"/>
      <c r="F78" s="2"/>
      <c r="G78" s="2"/>
      <c r="H78" s="2"/>
      <c r="I78" s="2"/>
      <c r="J78" s="2"/>
      <c r="K78" s="2"/>
      <c r="L78" s="16"/>
      <c r="M78" s="16"/>
      <c r="N78" s="16"/>
      <c r="P78"/>
      <c r="Q78"/>
    </row>
    <row r="79" spans="1:17" s="13" customFormat="1">
      <c r="A79" s="5"/>
      <c r="B79" s="2"/>
      <c r="C79" s="2"/>
      <c r="D79" s="2"/>
      <c r="E79" s="2"/>
      <c r="F79" s="2"/>
      <c r="G79" s="2"/>
      <c r="H79" s="2"/>
      <c r="I79" s="2"/>
      <c r="J79" s="2"/>
      <c r="K79" s="2"/>
      <c r="L79" s="16"/>
      <c r="M79" s="16"/>
      <c r="N79" s="16"/>
      <c r="P79"/>
      <c r="Q79"/>
    </row>
    <row r="80" spans="1:17" s="13" customFormat="1">
      <c r="A80" s="5"/>
      <c r="B80" s="2"/>
      <c r="C80" s="2"/>
      <c r="D80" s="2"/>
      <c r="E80" s="2"/>
      <c r="F80" s="2"/>
      <c r="G80" s="2"/>
      <c r="H80" s="2"/>
      <c r="I80" s="2"/>
      <c r="J80" s="2"/>
      <c r="K80" s="2"/>
      <c r="L80" s="16"/>
      <c r="M80" s="16"/>
      <c r="N80" s="16"/>
      <c r="P80"/>
      <c r="Q80"/>
    </row>
    <row r="81" spans="1:17" s="13" customFormat="1">
      <c r="A81" s="5"/>
      <c r="B81" s="2"/>
      <c r="C81" s="2"/>
      <c r="D81" s="2"/>
      <c r="E81" s="2"/>
      <c r="F81" s="2"/>
      <c r="G81" s="2"/>
      <c r="H81" s="2"/>
      <c r="I81" s="2"/>
      <c r="J81" s="2"/>
      <c r="K81" s="2"/>
      <c r="L81" s="16"/>
      <c r="M81" s="16"/>
      <c r="N81" s="16"/>
      <c r="P81"/>
      <c r="Q81"/>
    </row>
    <row r="82" spans="1:17" s="13" customFormat="1">
      <c r="A82" s="5"/>
      <c r="B82" s="2"/>
      <c r="C82" s="2"/>
      <c r="D82" s="2"/>
      <c r="E82" s="2"/>
      <c r="F82" s="2"/>
      <c r="G82" s="2"/>
      <c r="H82" s="2"/>
      <c r="I82" s="2"/>
      <c r="J82" s="2"/>
      <c r="K82" s="2"/>
      <c r="L82" s="16"/>
      <c r="M82" s="16"/>
      <c r="N82" s="16"/>
      <c r="P82"/>
      <c r="Q82"/>
    </row>
    <row r="83" spans="1:17" s="13" customFormat="1">
      <c r="A83" s="5"/>
      <c r="B83" s="2"/>
      <c r="C83" s="2"/>
      <c r="D83" s="2"/>
      <c r="E83" s="2"/>
      <c r="F83" s="2"/>
      <c r="G83" s="2"/>
      <c r="H83" s="2"/>
      <c r="I83" s="2"/>
      <c r="J83" s="2"/>
      <c r="K83" s="2"/>
      <c r="L83" s="16"/>
      <c r="M83" s="16"/>
      <c r="N83" s="16"/>
      <c r="P83"/>
      <c r="Q83"/>
    </row>
    <row r="84" spans="1:17" s="13" customFormat="1">
      <c r="A84" s="5"/>
      <c r="B84" s="2"/>
      <c r="C84" s="2"/>
      <c r="D84" s="2"/>
      <c r="E84" s="2"/>
      <c r="F84" s="2"/>
      <c r="G84" s="2"/>
      <c r="H84" s="2"/>
      <c r="I84" s="2"/>
      <c r="J84" s="2"/>
      <c r="K84" s="2"/>
      <c r="L84" s="16"/>
      <c r="M84" s="16"/>
      <c r="N84" s="16"/>
      <c r="P84"/>
      <c r="Q84"/>
    </row>
    <row r="85" spans="1:17" s="13" customFormat="1">
      <c r="A85" s="5"/>
      <c r="B85" s="2"/>
      <c r="C85" s="2"/>
      <c r="D85" s="2"/>
      <c r="E85" s="2"/>
      <c r="F85" s="2"/>
      <c r="G85" s="2"/>
      <c r="H85" s="2"/>
      <c r="I85" s="2"/>
      <c r="J85" s="2"/>
      <c r="K85" s="2"/>
      <c r="L85" s="16"/>
      <c r="M85" s="16"/>
      <c r="N85" s="16"/>
      <c r="P85"/>
      <c r="Q85"/>
    </row>
    <row r="86" spans="1:17" s="13" customFormat="1">
      <c r="A86" s="5"/>
      <c r="B86" s="2"/>
      <c r="C86" s="2"/>
      <c r="D86" s="2"/>
      <c r="E86" s="2"/>
      <c r="F86" s="2"/>
      <c r="G86" s="2"/>
      <c r="H86" s="2"/>
      <c r="I86" s="2"/>
      <c r="J86" s="2"/>
      <c r="K86" s="2"/>
      <c r="L86" s="16"/>
      <c r="M86" s="16"/>
      <c r="N86" s="16"/>
      <c r="P86"/>
      <c r="Q86"/>
    </row>
    <row r="87" spans="1:17" s="13" customFormat="1">
      <c r="A87" s="5"/>
      <c r="B87" s="2"/>
      <c r="C87" s="2"/>
      <c r="D87" s="2"/>
      <c r="E87" s="2"/>
      <c r="F87" s="2"/>
      <c r="G87" s="2"/>
      <c r="H87" s="2"/>
      <c r="I87" s="2"/>
      <c r="J87" s="2"/>
      <c r="K87" s="2"/>
      <c r="L87" s="16"/>
      <c r="M87" s="16"/>
      <c r="N87" s="16"/>
      <c r="P87"/>
      <c r="Q87"/>
    </row>
    <row r="88" spans="1:17" s="13" customFormat="1">
      <c r="A88" s="5"/>
      <c r="B88" s="2"/>
      <c r="C88" s="2"/>
      <c r="D88" s="2"/>
      <c r="E88" s="2"/>
      <c r="F88" s="2"/>
      <c r="G88" s="2"/>
      <c r="H88" s="2"/>
      <c r="I88" s="2"/>
      <c r="J88" s="2"/>
      <c r="K88" s="2"/>
      <c r="L88" s="16"/>
      <c r="M88" s="16"/>
      <c r="N88" s="16"/>
      <c r="P88"/>
      <c r="Q88"/>
    </row>
    <row r="89" spans="1:17" s="13" customFormat="1">
      <c r="A89" s="5"/>
      <c r="B89" s="2"/>
      <c r="C89" s="2"/>
      <c r="D89" s="2"/>
      <c r="E89" s="2"/>
      <c r="F89" s="2"/>
      <c r="G89" s="2"/>
      <c r="H89" s="2"/>
      <c r="I89" s="2"/>
      <c r="J89" s="2"/>
      <c r="K89" s="2"/>
      <c r="L89" s="16"/>
      <c r="M89" s="16"/>
      <c r="N89" s="16"/>
      <c r="P89"/>
      <c r="Q89"/>
    </row>
    <row r="90" spans="1:17" s="13" customFormat="1">
      <c r="A90" s="5"/>
      <c r="B90" s="2"/>
      <c r="C90" s="2"/>
      <c r="D90" s="2"/>
      <c r="E90" s="2"/>
      <c r="F90" s="2"/>
      <c r="G90" s="2"/>
      <c r="H90" s="2"/>
      <c r="I90" s="2"/>
      <c r="J90" s="2"/>
      <c r="K90" s="2"/>
      <c r="L90" s="16"/>
      <c r="M90" s="16"/>
      <c r="N90" s="16"/>
      <c r="P90"/>
      <c r="Q90"/>
    </row>
    <row r="91" spans="1:17" s="13" customFormat="1">
      <c r="A91" s="5"/>
      <c r="B91" s="2"/>
      <c r="C91" s="2"/>
      <c r="D91" s="2"/>
      <c r="E91" s="2"/>
      <c r="F91" s="2"/>
      <c r="G91" s="2"/>
      <c r="H91" s="2"/>
      <c r="I91" s="2"/>
      <c r="J91" s="2"/>
      <c r="K91" s="2"/>
      <c r="L91" s="16"/>
      <c r="M91" s="16"/>
      <c r="N91" s="16"/>
      <c r="P91"/>
      <c r="Q91"/>
    </row>
    <row r="92" spans="1:17" s="13" customFormat="1">
      <c r="A92" s="5"/>
      <c r="B92" s="2"/>
      <c r="C92" s="2"/>
      <c r="D92" s="2"/>
      <c r="E92" s="2"/>
      <c r="F92" s="2"/>
      <c r="G92" s="2"/>
      <c r="H92" s="2"/>
      <c r="I92" s="2"/>
      <c r="J92" s="2"/>
      <c r="K92" s="2"/>
      <c r="L92" s="16"/>
      <c r="M92" s="16"/>
      <c r="N92" s="16"/>
      <c r="P92"/>
      <c r="Q92"/>
    </row>
    <row r="93" spans="1:17" s="13" customFormat="1">
      <c r="A93" s="5"/>
      <c r="B93" s="2"/>
      <c r="C93" s="2"/>
      <c r="D93" s="2"/>
      <c r="E93" s="2"/>
      <c r="F93" s="2"/>
      <c r="G93" s="2"/>
      <c r="H93" s="2"/>
      <c r="I93" s="2"/>
      <c r="J93" s="2"/>
      <c r="K93" s="2"/>
      <c r="L93" s="16"/>
      <c r="M93" s="16"/>
      <c r="N93" s="16"/>
      <c r="P93"/>
      <c r="Q93"/>
    </row>
    <row r="94" spans="1:17" s="13" customFormat="1">
      <c r="A94" s="5"/>
      <c r="B94" s="2"/>
      <c r="C94" s="2"/>
      <c r="D94" s="2"/>
      <c r="E94" s="2"/>
      <c r="F94" s="2"/>
      <c r="G94" s="2"/>
      <c r="H94" s="2"/>
      <c r="I94" s="2"/>
      <c r="J94" s="2"/>
      <c r="K94" s="2"/>
      <c r="L94" s="16"/>
      <c r="M94" s="16"/>
      <c r="N94" s="16"/>
      <c r="P94"/>
      <c r="Q94"/>
    </row>
    <row r="95" spans="1:17" s="13" customFormat="1">
      <c r="A95" s="5"/>
      <c r="B95" s="2"/>
      <c r="C95" s="2"/>
      <c r="D95" s="2"/>
      <c r="E95" s="2"/>
      <c r="F95" s="2"/>
      <c r="G95" s="2"/>
      <c r="H95" s="2"/>
      <c r="I95" s="2"/>
      <c r="J95" s="2"/>
      <c r="K95" s="2"/>
      <c r="L95" s="16"/>
      <c r="M95" s="16"/>
      <c r="N95" s="16"/>
      <c r="P95"/>
      <c r="Q95"/>
    </row>
    <row r="96" spans="1:17" s="13" customFormat="1">
      <c r="A96" s="5"/>
      <c r="B96" s="2"/>
      <c r="C96" s="2"/>
      <c r="D96" s="2"/>
      <c r="E96" s="2"/>
      <c r="F96" s="2"/>
      <c r="G96" s="2"/>
      <c r="H96" s="2"/>
      <c r="I96" s="2"/>
      <c r="J96" s="2"/>
      <c r="K96" s="2"/>
      <c r="L96" s="16"/>
      <c r="M96" s="16"/>
      <c r="N96" s="16"/>
      <c r="P96"/>
      <c r="Q96"/>
    </row>
    <row r="97" spans="1:17" s="13" customFormat="1">
      <c r="A97" s="5"/>
      <c r="B97" s="2"/>
      <c r="C97" s="2"/>
      <c r="D97" s="2"/>
      <c r="E97" s="2"/>
      <c r="F97" s="2"/>
      <c r="G97" s="2"/>
      <c r="H97" s="2"/>
      <c r="I97" s="2"/>
      <c r="J97" s="2"/>
      <c r="K97" s="2"/>
      <c r="L97" s="16"/>
      <c r="M97" s="16"/>
      <c r="N97" s="16"/>
      <c r="P97"/>
      <c r="Q97"/>
    </row>
    <row r="98" spans="1:17" s="13" customFormat="1">
      <c r="A98" s="5"/>
      <c r="B98" s="2"/>
      <c r="C98" s="2"/>
      <c r="D98" s="2"/>
      <c r="E98" s="2"/>
      <c r="F98" s="2"/>
      <c r="G98" s="2"/>
      <c r="H98" s="2"/>
      <c r="I98" s="2"/>
      <c r="J98" s="2"/>
      <c r="K98" s="2"/>
      <c r="L98" s="16"/>
      <c r="M98" s="16"/>
      <c r="N98" s="16"/>
      <c r="P98"/>
      <c r="Q98"/>
    </row>
    <row r="99" spans="1:17" s="13" customFormat="1">
      <c r="A99" s="5"/>
      <c r="B99" s="2"/>
      <c r="C99" s="2"/>
      <c r="D99" s="2"/>
      <c r="E99" s="2"/>
      <c r="F99" s="2"/>
      <c r="G99" s="2"/>
      <c r="H99" s="2"/>
      <c r="I99" s="2"/>
      <c r="J99" s="2"/>
      <c r="K99" s="2"/>
      <c r="L99" s="16"/>
      <c r="M99" s="16"/>
      <c r="N99" s="16"/>
      <c r="P99"/>
      <c r="Q99"/>
    </row>
    <row r="100" spans="1:17" s="13" customFormat="1">
      <c r="A100" s="5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6"/>
      <c r="M100" s="16"/>
      <c r="N100" s="16"/>
      <c r="P100"/>
      <c r="Q100"/>
    </row>
    <row r="101" spans="1:17" s="13" customFormat="1">
      <c r="A101" s="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6"/>
      <c r="M101" s="16"/>
      <c r="N101" s="16"/>
      <c r="P101"/>
      <c r="Q101"/>
    </row>
    <row r="102" spans="1:17" s="13" customFormat="1">
      <c r="A102" s="5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6"/>
      <c r="M102" s="16"/>
      <c r="N102" s="16"/>
      <c r="P102"/>
      <c r="Q102"/>
    </row>
    <row r="103" spans="1:17" s="13" customFormat="1">
      <c r="A103" s="5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6"/>
      <c r="M103" s="16"/>
      <c r="N103" s="16"/>
      <c r="P103"/>
      <c r="Q103"/>
    </row>
    <row r="104" spans="1:17" s="13" customFormat="1">
      <c r="A104" s="5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6"/>
      <c r="M104" s="16"/>
      <c r="N104" s="16"/>
      <c r="P104"/>
      <c r="Q104"/>
    </row>
    <row r="105" spans="1:17" s="13" customFormat="1">
      <c r="A105" s="5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6"/>
      <c r="M105" s="16"/>
      <c r="N105" s="16"/>
      <c r="P105"/>
      <c r="Q105"/>
    </row>
    <row r="106" spans="1:17" s="13" customFormat="1">
      <c r="A106" s="5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6"/>
      <c r="M106" s="16"/>
      <c r="N106" s="16"/>
      <c r="P106"/>
      <c r="Q106"/>
    </row>
    <row r="107" spans="1:17" s="13" customFormat="1">
      <c r="A107" s="5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6"/>
      <c r="M107" s="16"/>
      <c r="N107" s="16"/>
      <c r="P107"/>
      <c r="Q107"/>
    </row>
    <row r="108" spans="1:17" s="13" customFormat="1">
      <c r="A108" s="5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6"/>
      <c r="M108" s="16"/>
      <c r="N108" s="16"/>
      <c r="P108"/>
      <c r="Q108"/>
    </row>
    <row r="109" spans="1:17" s="13" customFormat="1">
      <c r="A109" s="5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6"/>
      <c r="M109" s="16"/>
      <c r="N109" s="16"/>
      <c r="P109"/>
      <c r="Q109"/>
    </row>
    <row r="110" spans="1:17" s="13" customFormat="1">
      <c r="A110" s="5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6"/>
      <c r="M110" s="16"/>
      <c r="N110" s="16"/>
      <c r="P110"/>
      <c r="Q110"/>
    </row>
    <row r="111" spans="1:17" s="13" customFormat="1">
      <c r="A111" s="5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6"/>
      <c r="M111" s="16"/>
      <c r="N111" s="16"/>
      <c r="P111"/>
      <c r="Q111"/>
    </row>
    <row r="112" spans="1:17" s="13" customFormat="1">
      <c r="A112" s="5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6"/>
      <c r="M112" s="16"/>
      <c r="N112" s="16"/>
      <c r="P112"/>
      <c r="Q112"/>
    </row>
    <row r="113" spans="1:17" s="13" customFormat="1">
      <c r="A113" s="5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6"/>
      <c r="M113" s="16"/>
      <c r="N113" s="16"/>
      <c r="P113"/>
      <c r="Q113"/>
    </row>
    <row r="114" spans="1:17" s="13" customFormat="1">
      <c r="A114" s="5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6"/>
      <c r="M114" s="16"/>
      <c r="N114" s="16"/>
      <c r="P114"/>
      <c r="Q114"/>
    </row>
    <row r="115" spans="1:17" s="13" customFormat="1">
      <c r="A115" s="5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6"/>
      <c r="M115" s="16"/>
      <c r="N115" s="16"/>
      <c r="P115"/>
      <c r="Q115"/>
    </row>
    <row r="116" spans="1:17" s="13" customFormat="1">
      <c r="A116" s="5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16"/>
      <c r="M116" s="16"/>
      <c r="N116" s="16"/>
      <c r="P116"/>
      <c r="Q116"/>
    </row>
    <row r="117" spans="1:17" s="13" customFormat="1">
      <c r="A117" s="5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6"/>
      <c r="M117" s="16"/>
      <c r="N117" s="16"/>
      <c r="P117"/>
      <c r="Q117"/>
    </row>
    <row r="118" spans="1:17" s="13" customFormat="1">
      <c r="A118" s="5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6"/>
      <c r="M118" s="16"/>
      <c r="N118" s="16"/>
      <c r="P118"/>
      <c r="Q118"/>
    </row>
    <row r="119" spans="1:17" s="13" customFormat="1">
      <c r="A119" s="5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6"/>
      <c r="M119" s="16"/>
      <c r="N119" s="16"/>
      <c r="P119"/>
      <c r="Q119"/>
    </row>
    <row r="120" spans="1:17" s="13" customFormat="1">
      <c r="A120" s="5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6"/>
      <c r="M120" s="16"/>
      <c r="N120" s="16"/>
      <c r="P120"/>
      <c r="Q120"/>
    </row>
    <row r="121" spans="1:17" s="13" customFormat="1">
      <c r="A121" s="5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6"/>
      <c r="M121" s="16"/>
      <c r="N121" s="16"/>
      <c r="P121"/>
      <c r="Q121"/>
    </row>
    <row r="122" spans="1:17" s="13" customFormat="1">
      <c r="A122" s="5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6"/>
      <c r="M122" s="16"/>
      <c r="N122" s="16"/>
      <c r="P122"/>
      <c r="Q122"/>
    </row>
    <row r="123" spans="1:17" s="13" customFormat="1">
      <c r="A123" s="5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6"/>
      <c r="M123" s="16"/>
      <c r="N123" s="16"/>
      <c r="P123"/>
      <c r="Q123"/>
    </row>
    <row r="124" spans="1:17" s="13" customFormat="1">
      <c r="A124" s="5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6"/>
      <c r="M124" s="16"/>
      <c r="N124" s="16"/>
      <c r="P124"/>
      <c r="Q124"/>
    </row>
    <row r="125" spans="1:17" s="13" customFormat="1">
      <c r="A125" s="5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6"/>
      <c r="M125" s="16"/>
      <c r="N125" s="16"/>
      <c r="P125"/>
      <c r="Q125"/>
    </row>
    <row r="126" spans="1:17" s="13" customFormat="1">
      <c r="A126" s="5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6"/>
      <c r="M126" s="16"/>
      <c r="N126" s="16"/>
      <c r="P126"/>
      <c r="Q126"/>
    </row>
    <row r="127" spans="1:17" s="13" customFormat="1">
      <c r="A127" s="5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6"/>
      <c r="M127" s="16"/>
      <c r="N127" s="16"/>
      <c r="P127"/>
      <c r="Q127"/>
    </row>
    <row r="128" spans="1:17" s="13" customFormat="1">
      <c r="A128" s="5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6"/>
      <c r="M128" s="16"/>
      <c r="N128" s="16"/>
      <c r="P128"/>
      <c r="Q128"/>
    </row>
    <row r="129" spans="1:17" s="13" customFormat="1">
      <c r="A129" s="5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6"/>
      <c r="M129" s="16"/>
      <c r="N129" s="16"/>
      <c r="P129"/>
      <c r="Q129"/>
    </row>
    <row r="130" spans="1:17" s="13" customFormat="1">
      <c r="A130" s="5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6"/>
      <c r="M130" s="16"/>
      <c r="N130" s="16"/>
      <c r="P130"/>
      <c r="Q130"/>
    </row>
    <row r="131" spans="1:17" s="13" customFormat="1">
      <c r="A131" s="5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6"/>
      <c r="M131" s="16"/>
      <c r="N131" s="16"/>
      <c r="P131"/>
      <c r="Q131"/>
    </row>
    <row r="132" spans="1:17" s="13" customFormat="1">
      <c r="A132" s="5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16"/>
      <c r="M132" s="16"/>
      <c r="N132" s="16"/>
      <c r="P132"/>
      <c r="Q132"/>
    </row>
    <row r="133" spans="1:17" s="13" customFormat="1">
      <c r="A133" s="5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6"/>
      <c r="M133" s="16"/>
      <c r="N133" s="16"/>
      <c r="P133"/>
      <c r="Q133"/>
    </row>
    <row r="134" spans="1:17" s="13" customFormat="1">
      <c r="A134" s="5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6"/>
      <c r="M134" s="16"/>
      <c r="N134" s="16"/>
      <c r="P134"/>
      <c r="Q134"/>
    </row>
    <row r="135" spans="1:17" s="13" customFormat="1">
      <c r="A135" s="5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6"/>
      <c r="M135" s="16"/>
      <c r="N135" s="16"/>
      <c r="P135"/>
      <c r="Q135"/>
    </row>
    <row r="136" spans="1:17" s="13" customFormat="1">
      <c r="A136" s="5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6"/>
      <c r="M136" s="16"/>
      <c r="N136" s="16"/>
      <c r="P136"/>
      <c r="Q136"/>
    </row>
    <row r="137" spans="1:17" s="13" customFormat="1">
      <c r="A137" s="5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6"/>
      <c r="M137" s="16"/>
      <c r="N137" s="16"/>
      <c r="P137"/>
      <c r="Q137"/>
    </row>
    <row r="138" spans="1:17" s="13" customFormat="1">
      <c r="A138" s="5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6"/>
      <c r="M138" s="16"/>
      <c r="N138" s="16"/>
      <c r="P138"/>
      <c r="Q138"/>
    </row>
    <row r="139" spans="1:17" s="13" customFormat="1">
      <c r="A139" s="5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6"/>
      <c r="M139" s="16"/>
      <c r="N139" s="16"/>
      <c r="P139"/>
      <c r="Q139"/>
    </row>
    <row r="140" spans="1:17" s="13" customFormat="1">
      <c r="A140" s="5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6"/>
      <c r="M140" s="16"/>
      <c r="N140" s="16"/>
      <c r="P140"/>
      <c r="Q140"/>
    </row>
    <row r="141" spans="1:17" s="13" customFormat="1">
      <c r="A141" s="5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6"/>
      <c r="M141" s="16"/>
      <c r="N141" s="16"/>
      <c r="P141"/>
      <c r="Q141"/>
    </row>
    <row r="142" spans="1:17" s="13" customFormat="1">
      <c r="A142" s="5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6"/>
      <c r="M142" s="16"/>
      <c r="N142" s="16"/>
      <c r="P142"/>
      <c r="Q142"/>
    </row>
    <row r="143" spans="1:17" s="13" customFormat="1">
      <c r="A143" s="5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6"/>
      <c r="M143" s="16"/>
      <c r="N143" s="16"/>
      <c r="P143"/>
      <c r="Q143"/>
    </row>
    <row r="144" spans="1:17" s="13" customFormat="1">
      <c r="A144" s="5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6"/>
      <c r="M144" s="16"/>
      <c r="N144" s="16"/>
      <c r="P144"/>
      <c r="Q144"/>
    </row>
    <row r="145" spans="1:17" s="13" customFormat="1">
      <c r="A145" s="5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6"/>
      <c r="M145" s="16"/>
      <c r="N145" s="16"/>
      <c r="P145"/>
      <c r="Q145"/>
    </row>
    <row r="146" spans="1:17" s="13" customFormat="1">
      <c r="A146" s="5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6"/>
      <c r="M146" s="16"/>
      <c r="N146" s="16"/>
      <c r="P146"/>
      <c r="Q146"/>
    </row>
    <row r="147" spans="1:17" s="13" customFormat="1">
      <c r="A147" s="5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6"/>
      <c r="M147" s="16"/>
      <c r="N147" s="16"/>
      <c r="P147"/>
      <c r="Q147"/>
    </row>
    <row r="148" spans="1:17" s="13" customFormat="1">
      <c r="A148" s="5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6"/>
      <c r="M148" s="16"/>
      <c r="N148" s="16"/>
      <c r="P148"/>
      <c r="Q148"/>
    </row>
    <row r="149" spans="1:17" s="13" customFormat="1">
      <c r="A149" s="5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6"/>
      <c r="M149" s="16"/>
      <c r="N149" s="16"/>
      <c r="P149"/>
      <c r="Q149"/>
    </row>
    <row r="150" spans="1:17" s="13" customFormat="1">
      <c r="A150" s="5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6"/>
      <c r="M150" s="16"/>
      <c r="N150" s="16"/>
      <c r="P150"/>
      <c r="Q150"/>
    </row>
    <row r="151" spans="1:17" s="13" customFormat="1">
      <c r="A151" s="5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6"/>
      <c r="M151" s="16"/>
      <c r="N151" s="16"/>
      <c r="P151"/>
      <c r="Q151"/>
    </row>
    <row r="152" spans="1:17" s="13" customFormat="1">
      <c r="A152" s="5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6"/>
      <c r="M152" s="16"/>
      <c r="N152" s="16"/>
      <c r="P152"/>
      <c r="Q152"/>
    </row>
    <row r="153" spans="1:17" s="13" customFormat="1">
      <c r="A153" s="5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6"/>
      <c r="M153" s="16"/>
      <c r="N153" s="16"/>
      <c r="P153"/>
      <c r="Q153"/>
    </row>
    <row r="154" spans="1:17" s="13" customFormat="1">
      <c r="A154" s="5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6"/>
      <c r="M154" s="16"/>
      <c r="N154" s="16"/>
      <c r="P154"/>
      <c r="Q154"/>
    </row>
    <row r="155" spans="1:17" s="13" customFormat="1">
      <c r="A155" s="5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6"/>
      <c r="M155" s="16"/>
      <c r="N155" s="16"/>
      <c r="P155"/>
      <c r="Q155"/>
    </row>
    <row r="156" spans="1:17" s="13" customFormat="1">
      <c r="A156" s="5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6"/>
      <c r="M156" s="16"/>
      <c r="N156" s="16"/>
      <c r="P156"/>
      <c r="Q156"/>
    </row>
    <row r="157" spans="1:17" s="13" customFormat="1">
      <c r="A157" s="5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6"/>
      <c r="M157" s="16"/>
      <c r="N157" s="16"/>
      <c r="P157"/>
      <c r="Q157"/>
    </row>
    <row r="158" spans="1:17" s="13" customFormat="1">
      <c r="A158" s="5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6"/>
      <c r="M158" s="16"/>
      <c r="N158" s="16"/>
      <c r="P158"/>
      <c r="Q158"/>
    </row>
    <row r="159" spans="1:17" s="13" customFormat="1">
      <c r="A159" s="5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6"/>
      <c r="M159" s="16"/>
      <c r="N159" s="16"/>
      <c r="P159"/>
      <c r="Q159"/>
    </row>
    <row r="160" spans="1:17" s="13" customFormat="1">
      <c r="A160" s="5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6"/>
      <c r="M160" s="16"/>
      <c r="N160" s="16"/>
      <c r="P160"/>
      <c r="Q160"/>
    </row>
    <row r="161" spans="1:17" s="13" customFormat="1">
      <c r="A161" s="5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6"/>
      <c r="M161" s="16"/>
      <c r="N161" s="16"/>
      <c r="P161"/>
      <c r="Q161"/>
    </row>
    <row r="162" spans="1:17" s="13" customFormat="1">
      <c r="A162" s="5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16"/>
      <c r="M162" s="16"/>
      <c r="N162" s="16"/>
      <c r="P162"/>
      <c r="Q162"/>
    </row>
    <row r="163" spans="1:17" s="13" customFormat="1">
      <c r="A163" s="5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6"/>
      <c r="M163" s="16"/>
      <c r="N163" s="16"/>
      <c r="P163"/>
      <c r="Q163"/>
    </row>
    <row r="164" spans="1:17" s="13" customFormat="1">
      <c r="A164" s="5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6"/>
      <c r="M164" s="16"/>
      <c r="N164" s="16"/>
      <c r="P164"/>
      <c r="Q164"/>
    </row>
    <row r="165" spans="1:17" s="13" customFormat="1">
      <c r="A165" s="5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6"/>
      <c r="M165" s="16"/>
      <c r="N165" s="16"/>
      <c r="P165"/>
      <c r="Q165"/>
    </row>
    <row r="166" spans="1:17" s="13" customFormat="1">
      <c r="A166" s="5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6"/>
      <c r="M166" s="16"/>
      <c r="N166" s="16"/>
      <c r="P166"/>
      <c r="Q166"/>
    </row>
    <row r="167" spans="1:17" s="13" customFormat="1">
      <c r="A167" s="5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6"/>
      <c r="M167" s="16"/>
      <c r="N167" s="16"/>
      <c r="P167"/>
      <c r="Q167"/>
    </row>
    <row r="168" spans="1:17" s="13" customFormat="1">
      <c r="A168" s="5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6"/>
      <c r="M168" s="16"/>
      <c r="N168" s="16"/>
      <c r="P168"/>
      <c r="Q168"/>
    </row>
    <row r="169" spans="1:17" s="13" customFormat="1">
      <c r="A169" s="5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6"/>
      <c r="M169" s="16"/>
      <c r="N169" s="16"/>
      <c r="P169"/>
      <c r="Q169"/>
    </row>
    <row r="170" spans="1:17" s="13" customFormat="1">
      <c r="A170" s="5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6"/>
      <c r="M170" s="16"/>
      <c r="N170" s="16"/>
      <c r="P170"/>
      <c r="Q170"/>
    </row>
    <row r="171" spans="1:17" s="13" customFormat="1">
      <c r="A171" s="5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6"/>
      <c r="M171" s="16"/>
      <c r="N171" s="16"/>
      <c r="P171"/>
      <c r="Q171"/>
    </row>
    <row r="172" spans="1:17" s="13" customFormat="1">
      <c r="A172" s="5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6"/>
      <c r="M172" s="16"/>
      <c r="N172" s="16"/>
      <c r="P172"/>
      <c r="Q172"/>
    </row>
    <row r="173" spans="1:17" s="13" customFormat="1">
      <c r="A173" s="5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6"/>
      <c r="M173" s="16"/>
      <c r="N173" s="16"/>
      <c r="P173"/>
      <c r="Q173"/>
    </row>
    <row r="174" spans="1:17" s="13" customFormat="1">
      <c r="A174" s="5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6"/>
      <c r="M174" s="16"/>
      <c r="N174" s="16"/>
      <c r="P174"/>
      <c r="Q174"/>
    </row>
    <row r="175" spans="1:17" s="13" customFormat="1">
      <c r="A175" s="5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6"/>
      <c r="M175" s="16"/>
      <c r="N175" s="16"/>
      <c r="P175"/>
      <c r="Q175"/>
    </row>
    <row r="176" spans="1:17" s="13" customFormat="1">
      <c r="A176" s="5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6"/>
      <c r="M176" s="16"/>
      <c r="N176" s="16"/>
      <c r="P176"/>
      <c r="Q176"/>
    </row>
    <row r="177" spans="1:17" s="13" customFormat="1">
      <c r="A177" s="5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16"/>
      <c r="M177" s="16"/>
      <c r="N177" s="16"/>
      <c r="P177"/>
      <c r="Q177"/>
    </row>
    <row r="178" spans="1:17" s="13" customFormat="1">
      <c r="A178" s="5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6"/>
      <c r="M178" s="16"/>
      <c r="N178" s="16"/>
      <c r="P178"/>
      <c r="Q178"/>
    </row>
    <row r="179" spans="1:17" s="13" customFormat="1">
      <c r="A179" s="5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6"/>
      <c r="M179" s="16"/>
      <c r="N179" s="16"/>
      <c r="P179"/>
      <c r="Q179"/>
    </row>
    <row r="180" spans="1:17" s="13" customFormat="1">
      <c r="A180" s="5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6"/>
      <c r="M180" s="16"/>
      <c r="N180" s="16"/>
      <c r="P180"/>
      <c r="Q180"/>
    </row>
    <row r="181" spans="1:17" s="13" customFormat="1">
      <c r="A181" s="5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6"/>
      <c r="M181" s="16"/>
      <c r="N181" s="16"/>
      <c r="P181"/>
      <c r="Q181"/>
    </row>
    <row r="182" spans="1:17" s="13" customFormat="1">
      <c r="A182" s="5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6"/>
      <c r="M182" s="16"/>
      <c r="N182" s="16"/>
      <c r="P182"/>
      <c r="Q182"/>
    </row>
    <row r="183" spans="1:17" s="13" customFormat="1">
      <c r="A183" s="5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6"/>
      <c r="M183" s="16"/>
      <c r="N183" s="16"/>
      <c r="P183"/>
      <c r="Q183"/>
    </row>
    <row r="184" spans="1:17" s="13" customFormat="1">
      <c r="A184" s="5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6"/>
      <c r="M184" s="16"/>
      <c r="N184" s="16"/>
      <c r="P184"/>
      <c r="Q184"/>
    </row>
    <row r="185" spans="1:17" s="13" customFormat="1">
      <c r="A185" s="5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6"/>
      <c r="M185" s="16"/>
      <c r="N185" s="16"/>
      <c r="P185"/>
      <c r="Q185"/>
    </row>
    <row r="186" spans="1:17" s="13" customFormat="1">
      <c r="A186" s="5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6"/>
      <c r="M186" s="16"/>
      <c r="N186" s="16"/>
      <c r="P186"/>
      <c r="Q186"/>
    </row>
    <row r="187" spans="1:17" s="13" customFormat="1">
      <c r="A187" s="5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6"/>
      <c r="M187" s="16"/>
      <c r="N187" s="16"/>
      <c r="P187"/>
      <c r="Q187"/>
    </row>
    <row r="188" spans="1:17" s="13" customFormat="1">
      <c r="A188" s="5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6"/>
      <c r="M188" s="16"/>
      <c r="N188" s="16"/>
      <c r="P188"/>
      <c r="Q188"/>
    </row>
    <row r="189" spans="1:17" s="13" customFormat="1">
      <c r="A189" s="5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6"/>
      <c r="M189" s="16"/>
      <c r="N189" s="16"/>
      <c r="P189"/>
      <c r="Q189"/>
    </row>
    <row r="190" spans="1:17" s="13" customFormat="1">
      <c r="A190" s="5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6"/>
      <c r="M190" s="16"/>
      <c r="N190" s="16"/>
      <c r="P190"/>
      <c r="Q190"/>
    </row>
    <row r="191" spans="1:17" s="13" customFormat="1">
      <c r="A191" s="5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6"/>
      <c r="M191" s="16"/>
      <c r="N191" s="16"/>
      <c r="P191"/>
      <c r="Q191"/>
    </row>
    <row r="192" spans="1:17" s="13" customFormat="1">
      <c r="A192" s="5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6"/>
      <c r="M192" s="16"/>
      <c r="N192" s="16"/>
      <c r="P192"/>
      <c r="Q192"/>
    </row>
    <row r="193" spans="1:17" s="13" customFormat="1">
      <c r="A193" s="5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6"/>
      <c r="M193" s="16"/>
      <c r="N193" s="16"/>
      <c r="P193"/>
      <c r="Q193"/>
    </row>
    <row r="194" spans="1:17" s="13" customFormat="1">
      <c r="A194" s="5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6"/>
      <c r="M194" s="16"/>
      <c r="N194" s="16"/>
      <c r="P194"/>
      <c r="Q194"/>
    </row>
    <row r="195" spans="1:17" s="13" customFormat="1">
      <c r="A195" s="5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6"/>
      <c r="M195" s="16"/>
      <c r="N195" s="16"/>
      <c r="P195"/>
      <c r="Q195"/>
    </row>
    <row r="196" spans="1:17" s="13" customFormat="1">
      <c r="A196" s="5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6"/>
      <c r="M196" s="16"/>
      <c r="N196" s="16"/>
      <c r="P196"/>
      <c r="Q196"/>
    </row>
    <row r="197" spans="1:17" s="13" customFormat="1">
      <c r="A197" s="5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6"/>
      <c r="M197" s="16"/>
      <c r="N197" s="16"/>
      <c r="P197"/>
      <c r="Q197"/>
    </row>
    <row r="198" spans="1:17" s="13" customFormat="1">
      <c r="A198" s="5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6"/>
      <c r="M198" s="16"/>
      <c r="N198" s="16"/>
      <c r="P198"/>
      <c r="Q198"/>
    </row>
    <row r="199" spans="1:17" s="13" customFormat="1">
      <c r="A199" s="5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6"/>
      <c r="M199" s="16"/>
      <c r="N199" s="16"/>
      <c r="P199"/>
      <c r="Q199"/>
    </row>
    <row r="200" spans="1:17" s="13" customFormat="1">
      <c r="A200" s="5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6"/>
      <c r="M200" s="16"/>
      <c r="N200" s="16"/>
      <c r="P200"/>
      <c r="Q200"/>
    </row>
    <row r="201" spans="1:17" s="13" customFormat="1">
      <c r="A201" s="5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6"/>
      <c r="M201" s="16"/>
      <c r="N201" s="16"/>
      <c r="P201"/>
      <c r="Q201"/>
    </row>
    <row r="202" spans="1:17" s="13" customFormat="1">
      <c r="A202" s="5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6"/>
      <c r="M202" s="16"/>
      <c r="N202" s="16"/>
      <c r="P202"/>
      <c r="Q202"/>
    </row>
    <row r="203" spans="1:17" s="13" customFormat="1">
      <c r="A203" s="5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6"/>
      <c r="M203" s="16"/>
      <c r="N203" s="16"/>
      <c r="P203"/>
      <c r="Q203"/>
    </row>
    <row r="204" spans="1:17" s="13" customFormat="1">
      <c r="A204" s="5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6"/>
      <c r="M204" s="16"/>
      <c r="N204" s="16"/>
      <c r="P204"/>
      <c r="Q204"/>
    </row>
    <row r="205" spans="1:17" s="13" customFormat="1">
      <c r="A205" s="5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6"/>
      <c r="M205" s="16"/>
      <c r="N205" s="16"/>
      <c r="P205"/>
      <c r="Q205"/>
    </row>
    <row r="206" spans="1:17" s="13" customFormat="1">
      <c r="A206" s="5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6"/>
      <c r="M206" s="16"/>
      <c r="N206" s="16"/>
      <c r="P206"/>
      <c r="Q206"/>
    </row>
    <row r="207" spans="1:17" s="13" customFormat="1">
      <c r="A207" s="5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6"/>
      <c r="M207" s="16"/>
      <c r="N207" s="16"/>
      <c r="P207"/>
      <c r="Q207"/>
    </row>
    <row r="208" spans="1:17" s="13" customFormat="1">
      <c r="A208" s="5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6"/>
      <c r="M208" s="16"/>
      <c r="N208" s="16"/>
      <c r="P208"/>
      <c r="Q208"/>
    </row>
    <row r="209" spans="1:17" s="13" customFormat="1">
      <c r="A209" s="5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6"/>
      <c r="M209" s="16"/>
      <c r="N209" s="16"/>
      <c r="P209"/>
      <c r="Q209"/>
    </row>
    <row r="210" spans="1:17" s="13" customFormat="1">
      <c r="A210" s="5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6"/>
      <c r="M210" s="16"/>
      <c r="N210" s="16"/>
      <c r="P210"/>
      <c r="Q210"/>
    </row>
    <row r="211" spans="1:17" s="13" customFormat="1">
      <c r="A211" s="5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6"/>
      <c r="M211" s="16"/>
      <c r="N211" s="16"/>
      <c r="P211"/>
      <c r="Q211"/>
    </row>
    <row r="212" spans="1:17" s="13" customFormat="1">
      <c r="A212" s="5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6"/>
      <c r="M212" s="16"/>
      <c r="N212" s="16"/>
      <c r="P212"/>
      <c r="Q212"/>
    </row>
    <row r="213" spans="1:17" s="13" customFormat="1">
      <c r="A213" s="5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6"/>
      <c r="M213" s="16"/>
      <c r="N213" s="16"/>
      <c r="P213"/>
      <c r="Q213"/>
    </row>
    <row r="214" spans="1:17" s="13" customFormat="1">
      <c r="A214" s="5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6"/>
      <c r="M214" s="16"/>
      <c r="N214" s="16"/>
      <c r="P214"/>
      <c r="Q214"/>
    </row>
    <row r="215" spans="1:17" s="13" customFormat="1">
      <c r="A215" s="5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6"/>
      <c r="M215" s="16"/>
      <c r="N215" s="16"/>
      <c r="P215"/>
      <c r="Q215"/>
    </row>
    <row r="216" spans="1:17" s="13" customFormat="1">
      <c r="A216" s="5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6"/>
      <c r="M216" s="16"/>
      <c r="N216" s="16"/>
      <c r="P216"/>
      <c r="Q216"/>
    </row>
    <row r="217" spans="1:17" s="13" customFormat="1">
      <c r="A217" s="5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6"/>
      <c r="M217" s="16"/>
      <c r="N217" s="16"/>
      <c r="P217"/>
      <c r="Q217"/>
    </row>
    <row r="218" spans="1:17" s="13" customFormat="1">
      <c r="A218" s="5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6"/>
      <c r="M218" s="16"/>
      <c r="N218" s="16"/>
      <c r="P218"/>
      <c r="Q218"/>
    </row>
    <row r="219" spans="1:17" s="13" customFormat="1">
      <c r="A219" s="5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6"/>
      <c r="M219" s="16"/>
      <c r="N219" s="16"/>
      <c r="P219"/>
      <c r="Q219"/>
    </row>
    <row r="220" spans="1:17" s="13" customFormat="1">
      <c r="A220" s="5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6"/>
      <c r="M220" s="16"/>
      <c r="N220" s="16"/>
      <c r="P220"/>
      <c r="Q220"/>
    </row>
    <row r="221" spans="1:17" s="13" customFormat="1">
      <c r="A221" s="5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6"/>
      <c r="M221" s="16"/>
      <c r="N221" s="16"/>
      <c r="P221"/>
      <c r="Q221"/>
    </row>
    <row r="222" spans="1:17" s="13" customFormat="1">
      <c r="A222" s="5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6"/>
      <c r="M222" s="16"/>
      <c r="N222" s="16"/>
      <c r="P222"/>
      <c r="Q222"/>
    </row>
    <row r="223" spans="1:17" s="13" customFormat="1">
      <c r="A223" s="5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6"/>
      <c r="M223" s="16"/>
      <c r="N223" s="16"/>
      <c r="P223"/>
      <c r="Q223"/>
    </row>
    <row r="224" spans="1:17" s="13" customFormat="1">
      <c r="A224" s="5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6"/>
      <c r="M224" s="16"/>
      <c r="N224" s="16"/>
      <c r="P224"/>
      <c r="Q224"/>
    </row>
    <row r="225" spans="1:17" s="13" customFormat="1">
      <c r="A225" s="5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6"/>
      <c r="M225" s="16"/>
      <c r="N225" s="16"/>
      <c r="P225"/>
      <c r="Q225"/>
    </row>
    <row r="226" spans="1:17" s="13" customFormat="1">
      <c r="A226" s="5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6"/>
      <c r="M226" s="16"/>
      <c r="N226" s="16"/>
      <c r="P226"/>
      <c r="Q226"/>
    </row>
    <row r="227" spans="1:17" s="13" customFormat="1">
      <c r="A227" s="5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6"/>
      <c r="M227" s="16"/>
      <c r="N227" s="16"/>
      <c r="P227"/>
      <c r="Q227"/>
    </row>
    <row r="228" spans="1:17" s="13" customFormat="1">
      <c r="A228" s="5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6"/>
      <c r="M228" s="16"/>
      <c r="N228" s="16"/>
      <c r="P228"/>
      <c r="Q228"/>
    </row>
    <row r="229" spans="1:17" s="13" customFormat="1">
      <c r="A229" s="5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6"/>
      <c r="M229" s="16"/>
      <c r="N229" s="16"/>
      <c r="P229"/>
      <c r="Q229"/>
    </row>
    <row r="230" spans="1:17" s="13" customFormat="1">
      <c r="A230" s="5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6"/>
      <c r="M230" s="16"/>
      <c r="N230" s="16"/>
      <c r="P230"/>
      <c r="Q230"/>
    </row>
    <row r="231" spans="1:17" s="13" customFormat="1">
      <c r="A231" s="5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6"/>
      <c r="M231" s="16"/>
      <c r="N231" s="16"/>
      <c r="P231"/>
      <c r="Q231"/>
    </row>
    <row r="232" spans="1:17" s="13" customFormat="1">
      <c r="A232" s="5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6"/>
      <c r="M232" s="16"/>
      <c r="N232" s="16"/>
      <c r="P232"/>
      <c r="Q232"/>
    </row>
    <row r="233" spans="1:17" s="13" customFormat="1">
      <c r="A233" s="5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6"/>
      <c r="M233" s="16"/>
      <c r="N233" s="16"/>
      <c r="P233"/>
      <c r="Q233"/>
    </row>
    <row r="234" spans="1:17" s="13" customFormat="1">
      <c r="A234" s="5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6"/>
      <c r="M234" s="16"/>
      <c r="N234" s="16"/>
      <c r="P234"/>
      <c r="Q234"/>
    </row>
    <row r="235" spans="1:17" s="13" customFormat="1">
      <c r="A235" s="5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6"/>
      <c r="M235" s="16"/>
      <c r="N235" s="16"/>
      <c r="P235"/>
      <c r="Q235"/>
    </row>
    <row r="236" spans="1:17" s="13" customFormat="1">
      <c r="A236" s="5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6"/>
      <c r="M236" s="16"/>
      <c r="N236" s="16"/>
      <c r="P236"/>
      <c r="Q236"/>
    </row>
    <row r="237" spans="1:17" s="13" customFormat="1">
      <c r="A237" s="5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6"/>
      <c r="M237" s="16"/>
      <c r="N237" s="16"/>
      <c r="P237"/>
      <c r="Q237"/>
    </row>
    <row r="238" spans="1:17" s="13" customFormat="1">
      <c r="A238" s="5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6"/>
      <c r="M238" s="16"/>
      <c r="N238" s="16"/>
      <c r="P238"/>
      <c r="Q238"/>
    </row>
    <row r="239" spans="1:17" s="13" customFormat="1">
      <c r="A239" s="5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6"/>
      <c r="M239" s="16"/>
      <c r="N239" s="16"/>
      <c r="P239"/>
      <c r="Q239"/>
    </row>
    <row r="240" spans="1:17" s="13" customFormat="1">
      <c r="A240" s="5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16"/>
      <c r="M240" s="16"/>
      <c r="N240" s="16"/>
      <c r="P240"/>
      <c r="Q240"/>
    </row>
    <row r="241" spans="1:17" s="13" customFormat="1">
      <c r="A241" s="5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16"/>
      <c r="M241" s="16"/>
      <c r="N241" s="16"/>
      <c r="P241"/>
      <c r="Q241"/>
    </row>
    <row r="242" spans="1:17" s="13" customFormat="1">
      <c r="A242" s="5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16"/>
      <c r="M242" s="16"/>
      <c r="N242" s="16"/>
      <c r="P242"/>
      <c r="Q242"/>
    </row>
    <row r="243" spans="1:17" s="13" customFormat="1">
      <c r="A243" s="5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16"/>
      <c r="M243" s="16"/>
      <c r="N243" s="16"/>
      <c r="P243"/>
      <c r="Q243"/>
    </row>
    <row r="244" spans="1:17" s="13" customFormat="1">
      <c r="A244" s="5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16"/>
      <c r="M244" s="16"/>
      <c r="N244" s="16"/>
      <c r="P244"/>
      <c r="Q244"/>
    </row>
  </sheetData>
  <mergeCells count="7">
    <mergeCell ref="A2:G2"/>
    <mergeCell ref="A3:G3"/>
    <mergeCell ref="A5:Q5"/>
    <mergeCell ref="A6:Q6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  <pageSetUpPr fitToPage="1"/>
  </sheetPr>
  <dimension ref="A1:Q238"/>
  <sheetViews>
    <sheetView showGridLines="0" zoomScale="85" zoomScaleNormal="85" zoomScaleSheetLayoutView="90" workbookViewId="0">
      <pane xSplit="1" topLeftCell="B7" activePane="topRight" state="frozen"/>
      <selection pane="topRight" activeCell="H10" sqref="H10"/>
      <selection activeCell="J38" activeCellId="1" sqref="V14 J38"/>
    </sheetView>
  </sheetViews>
  <sheetFormatPr defaultColWidth="8.85546875" defaultRowHeight="15"/>
  <cols>
    <col min="1" max="1" width="42.85546875" style="5" customWidth="1"/>
    <col min="2" max="2" width="12" style="2" customWidth="1"/>
    <col min="3" max="11" width="11.85546875" style="2" customWidth="1"/>
    <col min="12" max="14" width="11.85546875" customWidth="1"/>
    <col min="15" max="15" width="10.5703125" style="13" customWidth="1"/>
    <col min="17" max="17" width="9.28515625" customWidth="1"/>
  </cols>
  <sheetData>
    <row r="1" spans="1:17" ht="51" customHeight="1"/>
    <row r="2" spans="1:17" ht="15.75">
      <c r="A2" s="367"/>
      <c r="B2" s="367"/>
      <c r="C2" s="367"/>
      <c r="D2" s="367"/>
      <c r="E2" s="367"/>
      <c r="F2" s="367"/>
      <c r="G2" s="367"/>
    </row>
    <row r="3" spans="1:17" ht="15.75">
      <c r="A3" s="367"/>
      <c r="B3" s="367"/>
      <c r="C3" s="367"/>
      <c r="D3" s="367"/>
      <c r="E3" s="367"/>
      <c r="F3" s="367"/>
      <c r="G3" s="367"/>
    </row>
    <row r="4" spans="1:17" ht="21" customHeight="1"/>
    <row r="5" spans="1:17" s="11" customFormat="1" ht="18.75" customHeight="1">
      <c r="A5" s="339" t="s">
        <v>0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</row>
    <row r="6" spans="1:17" s="11" customFormat="1" ht="20.25" customHeight="1">
      <c r="A6" s="339" t="s">
        <v>155</v>
      </c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</row>
    <row r="7" spans="1:17" s="6" customFormat="1" ht="22.5" customHeight="1">
      <c r="A7" s="407" t="s">
        <v>2</v>
      </c>
      <c r="B7" s="408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42" t="s">
        <v>16</v>
      </c>
      <c r="P7" s="343"/>
      <c r="Q7" s="344"/>
    </row>
    <row r="8" spans="1:17" s="6" customFormat="1" ht="18" customHeight="1">
      <c r="A8" s="346"/>
      <c r="B8" s="347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33.75" customHeight="1">
      <c r="A9" s="217" t="s">
        <v>156</v>
      </c>
      <c r="B9" s="218">
        <v>120</v>
      </c>
      <c r="C9" s="46">
        <v>33</v>
      </c>
      <c r="D9" s="46">
        <v>102</v>
      </c>
      <c r="E9" s="46">
        <v>112</v>
      </c>
      <c r="F9" s="46">
        <v>94</v>
      </c>
      <c r="G9" s="46">
        <v>118</v>
      </c>
      <c r="H9" s="46">
        <v>43</v>
      </c>
      <c r="I9" s="46"/>
      <c r="J9" s="46"/>
      <c r="K9" s="46"/>
      <c r="L9" s="46"/>
      <c r="M9" s="46"/>
      <c r="N9" s="46"/>
      <c r="O9" s="50">
        <f>B9*(IF(C9="",0,1)+IF(D9="",0,1)+IF(E9="",0,1)+IF(F9="",0,1)+IF(G9="",0,1)+IF(H9="",0,1)+IF(I9="",0,1)+IF(J9="",0,1)+IF(K9="",0,1)+IF(L9="",0,1)+IF(M9="",0,1)+IF(N9="",0,1))</f>
        <v>720</v>
      </c>
      <c r="P9" s="50">
        <f>SUM(C9:N9)</f>
        <v>502</v>
      </c>
      <c r="Q9" s="51">
        <f t="shared" ref="Q9:Q13" si="0">IF(O9=0,"-",P9/O9)</f>
        <v>0.69722222222222219</v>
      </c>
    </row>
    <row r="10" spans="1:17" ht="32.25" customHeight="1">
      <c r="A10" s="217" t="s">
        <v>157</v>
      </c>
      <c r="B10" s="218">
        <v>36</v>
      </c>
      <c r="C10" s="46">
        <v>45</v>
      </c>
      <c r="D10" s="46">
        <v>59</v>
      </c>
      <c r="E10" s="46">
        <v>41</v>
      </c>
      <c r="F10" s="46">
        <v>57</v>
      </c>
      <c r="G10" s="46">
        <v>108</v>
      </c>
      <c r="H10" s="46">
        <v>24</v>
      </c>
      <c r="I10" s="46"/>
      <c r="J10" s="46"/>
      <c r="K10" s="46"/>
      <c r="L10" s="46"/>
      <c r="M10" s="46"/>
      <c r="N10" s="46"/>
      <c r="O10" s="50">
        <f t="shared" ref="O10:O12" si="1">B10*(IF(C10="",0,1)+IF(D10="",0,1)+IF(E10="",0,1)+IF(F10="",0,1)+IF(G10="",0,1)+IF(H10="",0,1)+IF(I10="",0,1)+IF(J10="",0,1)+IF(K10="",0,1)+IF(L10="",0,1)+IF(M10="",0,1)+IF(N10="",0,1))</f>
        <v>216</v>
      </c>
      <c r="P10" s="50">
        <f t="shared" ref="P10:P12" si="2">SUM(C10:N10)</f>
        <v>334</v>
      </c>
      <c r="Q10" s="51">
        <f t="shared" si="0"/>
        <v>1.5462962962962963</v>
      </c>
    </row>
    <row r="11" spans="1:17" ht="33.75" customHeight="1">
      <c r="A11" s="217" t="s">
        <v>158</v>
      </c>
      <c r="B11" s="218">
        <v>10</v>
      </c>
      <c r="C11" s="46">
        <v>14</v>
      </c>
      <c r="D11" s="46">
        <v>12</v>
      </c>
      <c r="E11" s="46">
        <v>4</v>
      </c>
      <c r="F11" s="46">
        <v>2</v>
      </c>
      <c r="G11" s="46">
        <v>2</v>
      </c>
      <c r="H11" s="46">
        <v>9</v>
      </c>
      <c r="I11" s="46"/>
      <c r="J11" s="46"/>
      <c r="K11" s="46"/>
      <c r="L11" s="46"/>
      <c r="M11" s="46"/>
      <c r="N11" s="46"/>
      <c r="O11" s="50">
        <f t="shared" si="1"/>
        <v>60</v>
      </c>
      <c r="P11" s="50">
        <f t="shared" si="2"/>
        <v>43</v>
      </c>
      <c r="Q11" s="51">
        <f t="shared" si="0"/>
        <v>0.71666666666666667</v>
      </c>
    </row>
    <row r="12" spans="1:17" ht="33.75" customHeight="1">
      <c r="A12" s="217" t="s">
        <v>159</v>
      </c>
      <c r="B12" s="218">
        <v>52</v>
      </c>
      <c r="C12" s="45">
        <v>27</v>
      </c>
      <c r="D12" s="216">
        <v>14</v>
      </c>
      <c r="E12" s="46">
        <v>2</v>
      </c>
      <c r="F12" s="46">
        <v>0</v>
      </c>
      <c r="G12" s="46">
        <v>1</v>
      </c>
      <c r="H12" s="46">
        <v>7</v>
      </c>
      <c r="I12" s="46"/>
      <c r="J12" s="46"/>
      <c r="K12" s="46"/>
      <c r="L12" s="46"/>
      <c r="M12" s="46"/>
      <c r="N12" s="46"/>
      <c r="O12" s="50">
        <f t="shared" si="1"/>
        <v>312</v>
      </c>
      <c r="P12" s="50">
        <f t="shared" si="2"/>
        <v>51</v>
      </c>
      <c r="Q12" s="51">
        <f t="shared" si="0"/>
        <v>0.16346153846153846</v>
      </c>
    </row>
    <row r="13" spans="1:17" s="1" customFormat="1" ht="21.75" customHeight="1">
      <c r="A13" s="52" t="s">
        <v>47</v>
      </c>
      <c r="B13" s="44">
        <f t="shared" ref="B13:P13" si="3">SUM(B9:B12)</f>
        <v>218</v>
      </c>
      <c r="C13" s="44">
        <f t="shared" si="3"/>
        <v>119</v>
      </c>
      <c r="D13" s="44">
        <f t="shared" si="3"/>
        <v>187</v>
      </c>
      <c r="E13" s="44">
        <f t="shared" si="3"/>
        <v>159</v>
      </c>
      <c r="F13" s="44">
        <f t="shared" si="3"/>
        <v>153</v>
      </c>
      <c r="G13" s="44">
        <f t="shared" si="3"/>
        <v>229</v>
      </c>
      <c r="H13" s="44">
        <f t="shared" si="3"/>
        <v>83</v>
      </c>
      <c r="I13" s="44">
        <f t="shared" si="3"/>
        <v>0</v>
      </c>
      <c r="J13" s="44">
        <f t="shared" si="3"/>
        <v>0</v>
      </c>
      <c r="K13" s="44">
        <f t="shared" si="3"/>
        <v>0</v>
      </c>
      <c r="L13" s="44">
        <f t="shared" si="3"/>
        <v>0</v>
      </c>
      <c r="M13" s="44">
        <f t="shared" si="3"/>
        <v>0</v>
      </c>
      <c r="N13" s="44">
        <f t="shared" si="3"/>
        <v>0</v>
      </c>
      <c r="O13" s="44">
        <f t="shared" si="3"/>
        <v>1308</v>
      </c>
      <c r="P13" s="44">
        <f t="shared" si="3"/>
        <v>930</v>
      </c>
      <c r="Q13" s="53">
        <f t="shared" si="0"/>
        <v>0.71100917431192656</v>
      </c>
    </row>
    <row r="14" spans="1:17" ht="15.75">
      <c r="L14" s="2"/>
      <c r="M14" s="2"/>
      <c r="N14" s="2"/>
      <c r="O14" s="15"/>
      <c r="P14" s="3"/>
      <c r="Q14" s="3"/>
    </row>
    <row r="15" spans="1:17" ht="15.75">
      <c r="L15" s="2"/>
      <c r="M15" s="2"/>
      <c r="N15" s="2"/>
      <c r="O15" s="15"/>
      <c r="P15" s="3"/>
      <c r="Q15" s="3"/>
    </row>
    <row r="16" spans="1:17" ht="15.75">
      <c r="A16" s="10" t="s">
        <v>48</v>
      </c>
      <c r="L16" s="2"/>
      <c r="M16" s="2"/>
      <c r="N16" s="2"/>
      <c r="O16" s="15"/>
      <c r="P16" s="3"/>
      <c r="Q16" s="3"/>
    </row>
    <row r="17" spans="1:17" ht="15.75">
      <c r="L17" s="2"/>
      <c r="M17" s="2"/>
      <c r="N17" s="2"/>
      <c r="O17" s="15"/>
      <c r="P17" s="3"/>
      <c r="Q17" s="3"/>
    </row>
    <row r="18" spans="1:17" ht="15.75">
      <c r="L18" s="2"/>
      <c r="M18" s="2"/>
      <c r="N18" s="2"/>
      <c r="O18" s="15"/>
      <c r="P18" s="3"/>
      <c r="Q18" s="3"/>
    </row>
    <row r="19" spans="1:17" ht="15.75">
      <c r="L19" s="2"/>
      <c r="M19" s="2"/>
      <c r="N19" s="2"/>
      <c r="O19" s="15"/>
      <c r="P19" s="3"/>
      <c r="Q19" s="3"/>
    </row>
    <row r="20" spans="1:17" ht="15.75">
      <c r="L20" s="2"/>
      <c r="M20" s="2"/>
      <c r="N20" s="2"/>
      <c r="O20" s="15"/>
      <c r="P20" s="3"/>
      <c r="Q20" s="3"/>
    </row>
    <row r="21" spans="1:17" ht="15.75">
      <c r="L21" s="2"/>
      <c r="M21" s="2"/>
      <c r="N21" s="2"/>
      <c r="O21" s="15"/>
      <c r="P21" s="3"/>
      <c r="Q21" s="3"/>
    </row>
    <row r="22" spans="1:17" ht="15.75">
      <c r="L22" s="2"/>
      <c r="M22" s="2"/>
      <c r="N22" s="2"/>
      <c r="O22" s="15"/>
      <c r="P22" s="3"/>
      <c r="Q22" s="3"/>
    </row>
    <row r="23" spans="1:17" ht="15.75">
      <c r="L23" s="2"/>
      <c r="M23" s="2"/>
      <c r="N23" s="2"/>
      <c r="O23" s="15"/>
      <c r="P23" s="3"/>
      <c r="Q23" s="3"/>
    </row>
    <row r="24" spans="1:17" ht="15.75">
      <c r="L24" s="2"/>
      <c r="M24" s="2"/>
      <c r="N24" s="2"/>
      <c r="O24" s="15"/>
      <c r="P24" s="3"/>
      <c r="Q24" s="3"/>
    </row>
    <row r="25" spans="1:17" ht="15.75">
      <c r="L25" s="2"/>
      <c r="M25" s="2"/>
      <c r="N25" s="2"/>
      <c r="O25" s="15"/>
      <c r="P25" s="3"/>
      <c r="Q25" s="3"/>
    </row>
    <row r="26" spans="1:17" s="13" customFormat="1">
      <c r="A26" s="5"/>
      <c r="B26" s="2"/>
      <c r="C26" s="2"/>
      <c r="D26" s="2"/>
      <c r="E26" s="2"/>
      <c r="F26" s="2"/>
      <c r="G26" s="2"/>
      <c r="H26" s="2"/>
      <c r="I26" s="2"/>
      <c r="J26" s="2"/>
      <c r="K26" s="2"/>
      <c r="L26" s="16"/>
      <c r="M26" s="16"/>
      <c r="N26" s="16"/>
      <c r="P26"/>
      <c r="Q26"/>
    </row>
    <row r="27" spans="1:17" s="13" customFormat="1">
      <c r="A27" s="5"/>
      <c r="B27" s="2"/>
      <c r="C27" s="2"/>
      <c r="D27" s="2"/>
      <c r="E27" s="2"/>
      <c r="F27" s="2"/>
      <c r="G27" s="2"/>
      <c r="H27" s="2"/>
      <c r="I27" s="2"/>
      <c r="J27" s="2"/>
      <c r="K27" s="2"/>
      <c r="L27" s="16"/>
      <c r="M27" s="16"/>
      <c r="N27" s="16"/>
      <c r="P27"/>
      <c r="Q27"/>
    </row>
    <row r="28" spans="1:17" s="13" customFormat="1">
      <c r="A28" s="5"/>
      <c r="B28" s="2"/>
      <c r="C28" s="2"/>
      <c r="D28" s="2"/>
      <c r="E28" s="2"/>
      <c r="F28" s="2"/>
      <c r="G28" s="2"/>
      <c r="H28" s="2"/>
      <c r="I28" s="2"/>
      <c r="J28" s="2"/>
      <c r="K28" s="2"/>
      <c r="L28" s="16"/>
      <c r="M28" s="16"/>
      <c r="N28" s="16"/>
      <c r="P28"/>
      <c r="Q28"/>
    </row>
    <row r="29" spans="1:17" s="13" customFormat="1">
      <c r="A29" s="5"/>
      <c r="B29" s="2"/>
      <c r="C29" s="2"/>
      <c r="D29" s="2"/>
      <c r="E29" s="2"/>
      <c r="F29" s="2"/>
      <c r="G29" s="2"/>
      <c r="H29" s="2"/>
      <c r="I29" s="2"/>
      <c r="J29" s="2"/>
      <c r="K29" s="2"/>
      <c r="L29" s="16"/>
      <c r="M29" s="16"/>
      <c r="N29" s="16"/>
      <c r="P29"/>
      <c r="Q29"/>
    </row>
    <row r="30" spans="1:17" s="13" customFormat="1">
      <c r="A30" s="5"/>
      <c r="B30" s="2"/>
      <c r="C30" s="2"/>
      <c r="D30" s="2"/>
      <c r="E30" s="2"/>
      <c r="F30" s="2"/>
      <c r="G30" s="2"/>
      <c r="H30" s="2"/>
      <c r="I30" s="2"/>
      <c r="J30" s="2"/>
      <c r="K30" s="2"/>
      <c r="L30" s="16"/>
      <c r="M30" s="16"/>
      <c r="N30" s="16"/>
      <c r="P30"/>
      <c r="Q30"/>
    </row>
    <row r="31" spans="1:17" s="13" customFormat="1">
      <c r="A31" s="5"/>
      <c r="B31" s="2"/>
      <c r="C31" s="2"/>
      <c r="D31" s="2"/>
      <c r="E31" s="2"/>
      <c r="F31" s="2"/>
      <c r="G31" s="2"/>
      <c r="H31" s="2"/>
      <c r="I31" s="2"/>
      <c r="J31" s="2"/>
      <c r="K31" s="2"/>
      <c r="L31" s="16"/>
      <c r="M31" s="16"/>
      <c r="N31" s="16"/>
      <c r="P31"/>
      <c r="Q31"/>
    </row>
    <row r="32" spans="1:17" s="13" customFormat="1">
      <c r="A32" s="5"/>
      <c r="B32" s="2"/>
      <c r="C32" s="2"/>
      <c r="D32" s="2"/>
      <c r="E32" s="2"/>
      <c r="F32" s="2"/>
      <c r="G32" s="2"/>
      <c r="H32" s="2"/>
      <c r="I32" s="2"/>
      <c r="J32" s="2"/>
      <c r="K32" s="2"/>
      <c r="L32" s="16"/>
      <c r="M32" s="16"/>
      <c r="N32" s="16"/>
      <c r="P32"/>
      <c r="Q32"/>
    </row>
    <row r="33" spans="1:17" s="13" customFormat="1">
      <c r="A33" s="5"/>
      <c r="B33" s="2"/>
      <c r="C33" s="2"/>
      <c r="D33" s="2"/>
      <c r="E33" s="2"/>
      <c r="F33" s="2"/>
      <c r="G33" s="2"/>
      <c r="H33" s="2"/>
      <c r="I33" s="2"/>
      <c r="J33" s="2"/>
      <c r="K33" s="2"/>
      <c r="L33" s="16"/>
      <c r="M33" s="16"/>
      <c r="N33" s="16"/>
      <c r="P33"/>
      <c r="Q33"/>
    </row>
    <row r="34" spans="1:17" s="13" customFormat="1">
      <c r="A34" s="5"/>
      <c r="B34" s="2"/>
      <c r="C34" s="2"/>
      <c r="D34" s="2"/>
      <c r="E34" s="2"/>
      <c r="F34" s="2"/>
      <c r="G34" s="2"/>
      <c r="H34" s="2"/>
      <c r="I34" s="2"/>
      <c r="J34" s="2"/>
      <c r="K34" s="2"/>
      <c r="L34" s="16"/>
      <c r="M34" s="16"/>
      <c r="N34" s="16"/>
      <c r="P34"/>
      <c r="Q34"/>
    </row>
    <row r="35" spans="1:17" s="13" customFormat="1">
      <c r="A35" s="5"/>
      <c r="B35" s="2"/>
      <c r="C35" s="2"/>
      <c r="D35" s="2"/>
      <c r="E35" s="2"/>
      <c r="F35" s="2"/>
      <c r="G35" s="2"/>
      <c r="H35" s="2"/>
      <c r="I35" s="2"/>
      <c r="J35" s="2"/>
      <c r="K35" s="2"/>
      <c r="L35" s="16"/>
      <c r="M35" s="16"/>
      <c r="N35" s="16"/>
      <c r="P35"/>
      <c r="Q35"/>
    </row>
    <row r="36" spans="1:17" s="13" customFormat="1">
      <c r="A36" s="5"/>
      <c r="B36" s="2"/>
      <c r="C36" s="2"/>
      <c r="D36" s="2"/>
      <c r="E36" s="2"/>
      <c r="F36" s="2"/>
      <c r="G36" s="2"/>
      <c r="H36" s="2"/>
      <c r="I36" s="2"/>
      <c r="J36" s="2"/>
      <c r="K36" s="2"/>
      <c r="L36" s="16"/>
      <c r="M36" s="16"/>
      <c r="N36" s="16"/>
      <c r="P36"/>
      <c r="Q36"/>
    </row>
    <row r="37" spans="1:17" s="13" customFormat="1">
      <c r="A37" s="5"/>
      <c r="B37" s="2"/>
      <c r="C37" s="2"/>
      <c r="D37" s="2"/>
      <c r="E37" s="2"/>
      <c r="F37" s="2"/>
      <c r="G37" s="2"/>
      <c r="H37" s="2"/>
      <c r="I37" s="2"/>
      <c r="J37" s="2"/>
      <c r="K37" s="2"/>
      <c r="L37" s="16"/>
      <c r="M37" s="16"/>
      <c r="N37" s="16"/>
      <c r="P37"/>
      <c r="Q37"/>
    </row>
    <row r="38" spans="1:17" s="13" customFormat="1">
      <c r="A38" s="5"/>
      <c r="B38" s="2"/>
      <c r="C38" s="2"/>
      <c r="D38" s="2"/>
      <c r="E38" s="2"/>
      <c r="F38" s="2"/>
      <c r="G38" s="2"/>
      <c r="H38" s="2"/>
      <c r="I38" s="2"/>
      <c r="J38" s="2"/>
      <c r="K38" s="2"/>
      <c r="L38" s="16"/>
      <c r="M38" s="16"/>
      <c r="N38" s="16"/>
      <c r="P38"/>
      <c r="Q38"/>
    </row>
    <row r="39" spans="1:17" s="13" customFormat="1">
      <c r="A39" s="5"/>
      <c r="B39" s="2"/>
      <c r="C39" s="2"/>
      <c r="D39" s="2"/>
      <c r="E39" s="2"/>
      <c r="F39" s="2"/>
      <c r="G39" s="2"/>
      <c r="H39" s="2"/>
      <c r="I39" s="2"/>
      <c r="J39" s="2"/>
      <c r="K39" s="2"/>
      <c r="L39" s="16"/>
      <c r="M39" s="16"/>
      <c r="N39" s="16"/>
      <c r="P39"/>
      <c r="Q39"/>
    </row>
    <row r="40" spans="1:17" s="13" customFormat="1">
      <c r="A40" s="5"/>
      <c r="B40" s="2"/>
      <c r="C40" s="2"/>
      <c r="D40" s="2"/>
      <c r="E40" s="2"/>
      <c r="F40" s="2"/>
      <c r="G40" s="2"/>
      <c r="H40" s="2"/>
      <c r="I40" s="2"/>
      <c r="J40" s="2"/>
      <c r="K40" s="2"/>
      <c r="L40" s="16"/>
      <c r="M40" s="16"/>
      <c r="N40" s="16"/>
      <c r="P40"/>
      <c r="Q40"/>
    </row>
    <row r="41" spans="1:17" s="13" customFormat="1">
      <c r="A41" s="5"/>
      <c r="B41" s="2"/>
      <c r="C41" s="2"/>
      <c r="D41" s="2"/>
      <c r="E41" s="2"/>
      <c r="F41" s="2"/>
      <c r="G41" s="2"/>
      <c r="H41" s="2"/>
      <c r="I41" s="2"/>
      <c r="J41" s="2"/>
      <c r="K41" s="2"/>
      <c r="L41" s="16"/>
      <c r="M41" s="16"/>
      <c r="N41" s="16"/>
      <c r="P41"/>
      <c r="Q41"/>
    </row>
    <row r="42" spans="1:17" s="13" customFormat="1">
      <c r="A42" s="5"/>
      <c r="B42" s="2"/>
      <c r="C42" s="2"/>
      <c r="D42" s="2"/>
      <c r="E42" s="2"/>
      <c r="F42" s="2"/>
      <c r="G42" s="2"/>
      <c r="H42" s="2"/>
      <c r="I42" s="2"/>
      <c r="J42" s="2"/>
      <c r="K42" s="2"/>
      <c r="L42" s="16"/>
      <c r="M42" s="16"/>
      <c r="N42" s="16"/>
      <c r="P42"/>
      <c r="Q42"/>
    </row>
    <row r="43" spans="1:17" s="13" customFormat="1">
      <c r="A43" s="5"/>
      <c r="B43" s="2"/>
      <c r="C43" s="2"/>
      <c r="D43" s="2"/>
      <c r="E43" s="2"/>
      <c r="F43" s="2"/>
      <c r="G43" s="2"/>
      <c r="H43" s="2"/>
      <c r="I43" s="2"/>
      <c r="J43" s="2"/>
      <c r="K43" s="2"/>
      <c r="L43" s="16"/>
      <c r="M43" s="16"/>
      <c r="N43" s="16"/>
      <c r="P43"/>
      <c r="Q43"/>
    </row>
    <row r="44" spans="1:17" s="13" customFormat="1">
      <c r="A44" s="5"/>
      <c r="B44" s="2"/>
      <c r="C44" s="2"/>
      <c r="D44" s="2"/>
      <c r="E44" s="2"/>
      <c r="F44" s="2"/>
      <c r="G44" s="2"/>
      <c r="H44" s="2"/>
      <c r="I44" s="2"/>
      <c r="J44" s="2"/>
      <c r="K44" s="2"/>
      <c r="L44" s="16"/>
      <c r="M44" s="16"/>
      <c r="N44" s="16"/>
      <c r="P44"/>
      <c r="Q44"/>
    </row>
    <row r="45" spans="1:17" s="13" customFormat="1">
      <c r="A45" s="5"/>
      <c r="B45" s="2"/>
      <c r="C45" s="2"/>
      <c r="D45" s="2"/>
      <c r="E45" s="2"/>
      <c r="F45" s="2"/>
      <c r="G45" s="2"/>
      <c r="H45" s="2"/>
      <c r="I45" s="2"/>
      <c r="J45" s="2"/>
      <c r="K45" s="2"/>
      <c r="L45" s="16"/>
      <c r="M45" s="16"/>
      <c r="N45" s="16"/>
      <c r="P45"/>
      <c r="Q45"/>
    </row>
    <row r="46" spans="1:17" s="13" customFormat="1">
      <c r="A46" s="5"/>
      <c r="B46" s="2"/>
      <c r="C46" s="2"/>
      <c r="D46" s="2"/>
      <c r="E46" s="2"/>
      <c r="F46" s="2"/>
      <c r="G46" s="2"/>
      <c r="H46" s="2"/>
      <c r="I46" s="2"/>
      <c r="J46" s="2"/>
      <c r="K46" s="2"/>
      <c r="L46" s="16"/>
      <c r="M46" s="16"/>
      <c r="N46" s="16"/>
      <c r="P46"/>
      <c r="Q46"/>
    </row>
    <row r="47" spans="1:17" s="13" customFormat="1">
      <c r="A47" s="5"/>
      <c r="B47" s="2"/>
      <c r="C47" s="2"/>
      <c r="D47" s="2"/>
      <c r="E47" s="2"/>
      <c r="F47" s="2"/>
      <c r="G47" s="2"/>
      <c r="H47" s="2"/>
      <c r="I47" s="2"/>
      <c r="J47" s="2"/>
      <c r="K47" s="2"/>
      <c r="L47" s="16"/>
      <c r="M47" s="16"/>
      <c r="N47" s="16"/>
      <c r="P47"/>
      <c r="Q47"/>
    </row>
    <row r="48" spans="1:17" s="13" customFormat="1">
      <c r="A48" s="5"/>
      <c r="B48" s="2"/>
      <c r="C48" s="2"/>
      <c r="D48" s="2"/>
      <c r="E48" s="2"/>
      <c r="F48" s="2"/>
      <c r="G48" s="2"/>
      <c r="H48" s="2"/>
      <c r="I48" s="2"/>
      <c r="J48" s="2"/>
      <c r="K48" s="2"/>
      <c r="L48" s="16"/>
      <c r="M48" s="16"/>
      <c r="N48" s="16"/>
      <c r="P48"/>
      <c r="Q48"/>
    </row>
    <row r="49" spans="1:17" s="13" customFormat="1">
      <c r="A49" s="5"/>
      <c r="B49" s="2"/>
      <c r="C49" s="2"/>
      <c r="D49" s="2"/>
      <c r="E49" s="2"/>
      <c r="F49" s="2"/>
      <c r="G49" s="2"/>
      <c r="H49" s="2"/>
      <c r="I49" s="2"/>
      <c r="J49" s="2"/>
      <c r="K49" s="2"/>
      <c r="L49" s="16"/>
      <c r="M49" s="16"/>
      <c r="N49" s="16"/>
      <c r="P49"/>
      <c r="Q49"/>
    </row>
    <row r="50" spans="1:17" s="13" customFormat="1">
      <c r="A50" s="5"/>
      <c r="B50" s="2"/>
      <c r="C50" s="2"/>
      <c r="D50" s="2"/>
      <c r="E50" s="2"/>
      <c r="F50" s="2"/>
      <c r="G50" s="2"/>
      <c r="H50" s="2"/>
      <c r="I50" s="2"/>
      <c r="J50" s="2"/>
      <c r="K50" s="2"/>
      <c r="L50" s="16"/>
      <c r="M50" s="16"/>
      <c r="N50" s="16"/>
      <c r="P50"/>
      <c r="Q50"/>
    </row>
    <row r="51" spans="1:17" s="13" customFormat="1">
      <c r="A51" s="5"/>
      <c r="B51" s="2"/>
      <c r="C51" s="2"/>
      <c r="D51" s="2"/>
      <c r="E51" s="2"/>
      <c r="F51" s="2"/>
      <c r="G51" s="2"/>
      <c r="H51" s="2"/>
      <c r="I51" s="2"/>
      <c r="J51" s="2"/>
      <c r="K51" s="2"/>
      <c r="L51" s="16"/>
      <c r="M51" s="16"/>
      <c r="N51" s="16"/>
      <c r="P51"/>
      <c r="Q51"/>
    </row>
    <row r="52" spans="1:17" s="13" customFormat="1">
      <c r="A52" s="5"/>
      <c r="B52" s="2"/>
      <c r="C52" s="2"/>
      <c r="D52" s="2"/>
      <c r="E52" s="2"/>
      <c r="F52" s="2"/>
      <c r="G52" s="2"/>
      <c r="H52" s="2"/>
      <c r="I52" s="2"/>
      <c r="J52" s="2"/>
      <c r="K52" s="2"/>
      <c r="L52" s="16"/>
      <c r="M52" s="16"/>
      <c r="N52" s="16"/>
      <c r="P52"/>
      <c r="Q52"/>
    </row>
    <row r="53" spans="1:17" s="13" customFormat="1">
      <c r="A53" s="5"/>
      <c r="B53" s="2"/>
      <c r="C53" s="2"/>
      <c r="D53" s="2"/>
      <c r="E53" s="2"/>
      <c r="F53" s="2"/>
      <c r="G53" s="2"/>
      <c r="H53" s="2"/>
      <c r="I53" s="2"/>
      <c r="J53" s="2"/>
      <c r="K53" s="2"/>
      <c r="L53" s="16"/>
      <c r="M53" s="16"/>
      <c r="N53" s="16"/>
      <c r="P53"/>
      <c r="Q53"/>
    </row>
    <row r="54" spans="1:17" s="13" customFormat="1">
      <c r="A54" s="5"/>
      <c r="B54" s="2"/>
      <c r="C54" s="2"/>
      <c r="D54" s="2"/>
      <c r="E54" s="2"/>
      <c r="F54" s="2"/>
      <c r="G54" s="2"/>
      <c r="H54" s="2"/>
      <c r="I54" s="2"/>
      <c r="J54" s="2"/>
      <c r="K54" s="2"/>
      <c r="L54" s="16"/>
      <c r="M54" s="16"/>
      <c r="N54" s="16"/>
      <c r="P54"/>
      <c r="Q54"/>
    </row>
    <row r="55" spans="1:17" s="13" customFormat="1">
      <c r="A55" s="5"/>
      <c r="B55" s="2"/>
      <c r="C55" s="2"/>
      <c r="D55" s="2"/>
      <c r="E55" s="2"/>
      <c r="F55" s="2"/>
      <c r="G55" s="2"/>
      <c r="H55" s="2"/>
      <c r="I55" s="2"/>
      <c r="J55" s="2"/>
      <c r="K55" s="2"/>
      <c r="L55" s="16"/>
      <c r="M55" s="16"/>
      <c r="N55" s="16"/>
      <c r="P55"/>
      <c r="Q55"/>
    </row>
    <row r="56" spans="1:17" s="13" customFormat="1">
      <c r="A56" s="5"/>
      <c r="B56" s="2"/>
      <c r="C56" s="2"/>
      <c r="D56" s="2"/>
      <c r="E56" s="2"/>
      <c r="F56" s="2"/>
      <c r="G56" s="2"/>
      <c r="H56" s="2"/>
      <c r="I56" s="2"/>
      <c r="J56" s="2"/>
      <c r="K56" s="2"/>
      <c r="L56" s="16"/>
      <c r="M56" s="16"/>
      <c r="N56" s="16"/>
      <c r="P56"/>
      <c r="Q56"/>
    </row>
    <row r="57" spans="1:17" s="13" customFormat="1">
      <c r="A57" s="5"/>
      <c r="B57" s="2"/>
      <c r="C57" s="2"/>
      <c r="D57" s="2"/>
      <c r="E57" s="2"/>
      <c r="F57" s="2"/>
      <c r="G57" s="2"/>
      <c r="H57" s="2"/>
      <c r="I57" s="2"/>
      <c r="J57" s="2"/>
      <c r="K57" s="2"/>
      <c r="L57" s="16"/>
      <c r="M57" s="16"/>
      <c r="N57" s="16"/>
      <c r="P57"/>
      <c r="Q57"/>
    </row>
    <row r="58" spans="1:17" s="13" customFormat="1">
      <c r="A58" s="5"/>
      <c r="B58" s="2"/>
      <c r="C58" s="2"/>
      <c r="D58" s="2"/>
      <c r="E58" s="2"/>
      <c r="F58" s="2"/>
      <c r="G58" s="2"/>
      <c r="H58" s="2"/>
      <c r="I58" s="2"/>
      <c r="J58" s="2"/>
      <c r="K58" s="2"/>
      <c r="L58" s="16"/>
      <c r="M58" s="16"/>
      <c r="N58" s="16"/>
      <c r="P58"/>
      <c r="Q58"/>
    </row>
    <row r="59" spans="1:17" s="13" customFormat="1">
      <c r="A59" s="5"/>
      <c r="B59" s="2"/>
      <c r="C59" s="2"/>
      <c r="D59" s="2"/>
      <c r="E59" s="2"/>
      <c r="F59" s="2"/>
      <c r="G59" s="2"/>
      <c r="H59" s="2"/>
      <c r="I59" s="2"/>
      <c r="J59" s="2"/>
      <c r="K59" s="2"/>
      <c r="L59" s="16"/>
      <c r="M59" s="16"/>
      <c r="N59" s="16"/>
      <c r="P59"/>
      <c r="Q59"/>
    </row>
    <row r="60" spans="1:17" s="13" customFormat="1">
      <c r="A60" s="5"/>
      <c r="B60" s="2"/>
      <c r="C60" s="2"/>
      <c r="D60" s="2"/>
      <c r="E60" s="2"/>
      <c r="F60" s="2"/>
      <c r="G60" s="2"/>
      <c r="H60" s="2"/>
      <c r="I60" s="2"/>
      <c r="J60" s="2"/>
      <c r="K60" s="2"/>
      <c r="L60" s="16"/>
      <c r="M60" s="16"/>
      <c r="N60" s="16"/>
      <c r="P60"/>
      <c r="Q60"/>
    </row>
    <row r="61" spans="1:17" s="13" customFormat="1">
      <c r="A61" s="5"/>
      <c r="B61" s="2"/>
      <c r="C61" s="2"/>
      <c r="D61" s="2"/>
      <c r="E61" s="2"/>
      <c r="F61" s="2"/>
      <c r="G61" s="2"/>
      <c r="H61" s="2"/>
      <c r="I61" s="2"/>
      <c r="J61" s="2"/>
      <c r="K61" s="2"/>
      <c r="L61" s="16"/>
      <c r="M61" s="16"/>
      <c r="N61" s="16"/>
      <c r="P61"/>
      <c r="Q61"/>
    </row>
    <row r="62" spans="1:17" s="13" customFormat="1">
      <c r="A62" s="5"/>
      <c r="B62" s="2"/>
      <c r="C62" s="2"/>
      <c r="D62" s="2"/>
      <c r="E62" s="2"/>
      <c r="F62" s="2"/>
      <c r="G62" s="2"/>
      <c r="H62" s="2"/>
      <c r="I62" s="2"/>
      <c r="J62" s="2"/>
      <c r="K62" s="2"/>
      <c r="L62" s="16"/>
      <c r="M62" s="16"/>
      <c r="N62" s="16"/>
      <c r="P62"/>
      <c r="Q62"/>
    </row>
    <row r="63" spans="1:17" s="13" customFormat="1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16"/>
      <c r="M63" s="16"/>
      <c r="N63" s="16"/>
      <c r="P63"/>
      <c r="Q63"/>
    </row>
    <row r="64" spans="1:17" s="13" customFormat="1">
      <c r="A64" s="5"/>
      <c r="B64" s="2"/>
      <c r="C64" s="2"/>
      <c r="D64" s="2"/>
      <c r="E64" s="2"/>
      <c r="F64" s="2"/>
      <c r="G64" s="2"/>
      <c r="H64" s="2"/>
      <c r="I64" s="2"/>
      <c r="J64" s="2"/>
      <c r="K64" s="2"/>
      <c r="L64" s="16"/>
      <c r="M64" s="16"/>
      <c r="N64" s="16"/>
      <c r="P64"/>
      <c r="Q64"/>
    </row>
    <row r="65" spans="1:17" s="13" customFormat="1">
      <c r="A65" s="5"/>
      <c r="B65" s="2"/>
      <c r="C65" s="2"/>
      <c r="D65" s="2"/>
      <c r="E65" s="2"/>
      <c r="F65" s="2"/>
      <c r="G65" s="2"/>
      <c r="H65" s="2"/>
      <c r="I65" s="2"/>
      <c r="J65" s="2"/>
      <c r="K65" s="2"/>
      <c r="L65" s="16"/>
      <c r="M65" s="16"/>
      <c r="N65" s="16"/>
      <c r="P65"/>
      <c r="Q65"/>
    </row>
    <row r="66" spans="1:17" s="13" customFormat="1">
      <c r="A66" s="5"/>
      <c r="B66" s="2"/>
      <c r="C66" s="2"/>
      <c r="D66" s="2"/>
      <c r="E66" s="2"/>
      <c r="F66" s="2"/>
      <c r="G66" s="2"/>
      <c r="H66" s="2"/>
      <c r="I66" s="2"/>
      <c r="J66" s="2"/>
      <c r="K66" s="2"/>
      <c r="L66" s="16"/>
      <c r="M66" s="16"/>
      <c r="N66" s="16"/>
      <c r="P66"/>
      <c r="Q66"/>
    </row>
    <row r="67" spans="1:17" s="13" customFormat="1">
      <c r="A67" s="5"/>
      <c r="B67" s="2"/>
      <c r="C67" s="2"/>
      <c r="D67" s="2"/>
      <c r="E67" s="2"/>
      <c r="F67" s="2"/>
      <c r="G67" s="2"/>
      <c r="H67" s="2"/>
      <c r="I67" s="2"/>
      <c r="J67" s="2"/>
      <c r="K67" s="2"/>
      <c r="L67" s="16"/>
      <c r="M67" s="16"/>
      <c r="N67" s="16"/>
      <c r="P67"/>
      <c r="Q67"/>
    </row>
    <row r="68" spans="1:17" s="13" customFormat="1">
      <c r="A68" s="5"/>
      <c r="B68" s="2"/>
      <c r="C68" s="2"/>
      <c r="D68" s="2"/>
      <c r="E68" s="2"/>
      <c r="F68" s="2"/>
      <c r="G68" s="2"/>
      <c r="H68" s="2"/>
      <c r="I68" s="2"/>
      <c r="J68" s="2"/>
      <c r="K68" s="2"/>
      <c r="L68" s="16"/>
      <c r="M68" s="16"/>
      <c r="N68" s="16"/>
      <c r="P68"/>
      <c r="Q68"/>
    </row>
    <row r="69" spans="1:17" s="13" customFormat="1">
      <c r="A69" s="5"/>
      <c r="B69" s="2"/>
      <c r="C69" s="2"/>
      <c r="D69" s="2"/>
      <c r="E69" s="2"/>
      <c r="F69" s="2"/>
      <c r="G69" s="2"/>
      <c r="H69" s="2"/>
      <c r="I69" s="2"/>
      <c r="J69" s="2"/>
      <c r="K69" s="2"/>
      <c r="L69" s="16"/>
      <c r="M69" s="16"/>
      <c r="N69" s="16"/>
      <c r="P69"/>
      <c r="Q69"/>
    </row>
    <row r="70" spans="1:17" s="13" customFormat="1">
      <c r="A70" s="5"/>
      <c r="B70" s="2"/>
      <c r="C70" s="2"/>
      <c r="D70" s="2"/>
      <c r="E70" s="2"/>
      <c r="F70" s="2"/>
      <c r="G70" s="2"/>
      <c r="H70" s="2"/>
      <c r="I70" s="2"/>
      <c r="J70" s="2"/>
      <c r="K70" s="2"/>
      <c r="L70" s="16"/>
      <c r="M70" s="16"/>
      <c r="N70" s="16"/>
      <c r="P70"/>
      <c r="Q70"/>
    </row>
    <row r="71" spans="1:17" s="13" customFormat="1">
      <c r="A71" s="5"/>
      <c r="B71" s="2"/>
      <c r="C71" s="2"/>
      <c r="D71" s="2"/>
      <c r="E71" s="2"/>
      <c r="F71" s="2"/>
      <c r="G71" s="2"/>
      <c r="H71" s="2"/>
      <c r="I71" s="2"/>
      <c r="J71" s="2"/>
      <c r="K71" s="2"/>
      <c r="L71" s="16"/>
      <c r="M71" s="16"/>
      <c r="N71" s="16"/>
      <c r="P71"/>
      <c r="Q71"/>
    </row>
    <row r="72" spans="1:17" s="13" customFormat="1">
      <c r="A72" s="5"/>
      <c r="B72" s="2"/>
      <c r="C72" s="2"/>
      <c r="D72" s="2"/>
      <c r="E72" s="2"/>
      <c r="F72" s="2"/>
      <c r="G72" s="2"/>
      <c r="H72" s="2"/>
      <c r="I72" s="2"/>
      <c r="J72" s="2"/>
      <c r="K72" s="2"/>
      <c r="L72" s="16"/>
      <c r="M72" s="16"/>
      <c r="N72" s="16"/>
      <c r="P72"/>
      <c r="Q72"/>
    </row>
    <row r="73" spans="1:17" s="13" customFormat="1">
      <c r="A73" s="5"/>
      <c r="B73" s="2"/>
      <c r="C73" s="2"/>
      <c r="D73" s="2"/>
      <c r="E73" s="2"/>
      <c r="F73" s="2"/>
      <c r="G73" s="2"/>
      <c r="H73" s="2"/>
      <c r="I73" s="2"/>
      <c r="J73" s="2"/>
      <c r="K73" s="2"/>
      <c r="L73" s="16"/>
      <c r="M73" s="16"/>
      <c r="N73" s="16"/>
      <c r="P73"/>
      <c r="Q73"/>
    </row>
    <row r="74" spans="1:17" s="13" customFormat="1">
      <c r="A74" s="5"/>
      <c r="B74" s="2"/>
      <c r="C74" s="2"/>
      <c r="D74" s="2"/>
      <c r="E74" s="2"/>
      <c r="F74" s="2"/>
      <c r="G74" s="2"/>
      <c r="H74" s="2"/>
      <c r="I74" s="2"/>
      <c r="J74" s="2"/>
      <c r="K74" s="2"/>
      <c r="L74" s="16"/>
      <c r="M74" s="16"/>
      <c r="N74" s="16"/>
      <c r="P74"/>
      <c r="Q74"/>
    </row>
    <row r="75" spans="1:17" s="13" customFormat="1">
      <c r="A75" s="5"/>
      <c r="B75" s="2"/>
      <c r="C75" s="2"/>
      <c r="D75" s="2"/>
      <c r="E75" s="2"/>
      <c r="F75" s="2"/>
      <c r="G75" s="2"/>
      <c r="H75" s="2"/>
      <c r="I75" s="2"/>
      <c r="J75" s="2"/>
      <c r="K75" s="2"/>
      <c r="L75" s="16"/>
      <c r="M75" s="16"/>
      <c r="N75" s="16"/>
      <c r="P75"/>
      <c r="Q75"/>
    </row>
    <row r="76" spans="1:17" s="13" customFormat="1">
      <c r="A76" s="5"/>
      <c r="B76" s="2"/>
      <c r="C76" s="2"/>
      <c r="D76" s="2"/>
      <c r="E76" s="2"/>
      <c r="F76" s="2"/>
      <c r="G76" s="2"/>
      <c r="H76" s="2"/>
      <c r="I76" s="2"/>
      <c r="J76" s="2"/>
      <c r="K76" s="2"/>
      <c r="L76" s="16"/>
      <c r="M76" s="16"/>
      <c r="N76" s="16"/>
      <c r="P76"/>
      <c r="Q76"/>
    </row>
    <row r="77" spans="1:17" s="13" customFormat="1">
      <c r="A77" s="5"/>
      <c r="B77" s="2"/>
      <c r="C77" s="2"/>
      <c r="D77" s="2"/>
      <c r="E77" s="2"/>
      <c r="F77" s="2"/>
      <c r="G77" s="2"/>
      <c r="H77" s="2"/>
      <c r="I77" s="2"/>
      <c r="J77" s="2"/>
      <c r="K77" s="2"/>
      <c r="L77" s="16"/>
      <c r="M77" s="16"/>
      <c r="N77" s="16"/>
      <c r="P77"/>
      <c r="Q77"/>
    </row>
    <row r="78" spans="1:17" s="13" customFormat="1">
      <c r="A78" s="5"/>
      <c r="B78" s="2"/>
      <c r="C78" s="2"/>
      <c r="D78" s="2"/>
      <c r="E78" s="2"/>
      <c r="F78" s="2"/>
      <c r="G78" s="2"/>
      <c r="H78" s="2"/>
      <c r="I78" s="2"/>
      <c r="J78" s="2"/>
      <c r="K78" s="2"/>
      <c r="L78" s="16"/>
      <c r="M78" s="16"/>
      <c r="N78" s="16"/>
      <c r="P78"/>
      <c r="Q78"/>
    </row>
    <row r="79" spans="1:17" s="13" customFormat="1">
      <c r="A79" s="5"/>
      <c r="B79" s="2"/>
      <c r="C79" s="2"/>
      <c r="D79" s="2"/>
      <c r="E79" s="2"/>
      <c r="F79" s="2"/>
      <c r="G79" s="2"/>
      <c r="H79" s="2"/>
      <c r="I79" s="2"/>
      <c r="J79" s="2"/>
      <c r="K79" s="2"/>
      <c r="L79" s="16"/>
      <c r="M79" s="16"/>
      <c r="N79" s="16"/>
      <c r="P79"/>
      <c r="Q79"/>
    </row>
    <row r="80" spans="1:17" s="13" customFormat="1">
      <c r="A80" s="5"/>
      <c r="B80" s="2"/>
      <c r="C80" s="2"/>
      <c r="D80" s="2"/>
      <c r="E80" s="2"/>
      <c r="F80" s="2"/>
      <c r="G80" s="2"/>
      <c r="H80" s="2"/>
      <c r="I80" s="2"/>
      <c r="J80" s="2"/>
      <c r="K80" s="2"/>
      <c r="L80" s="16"/>
      <c r="M80" s="16"/>
      <c r="N80" s="16"/>
      <c r="P80"/>
      <c r="Q80"/>
    </row>
    <row r="81" spans="1:17" s="13" customFormat="1">
      <c r="A81" s="5"/>
      <c r="B81" s="2"/>
      <c r="C81" s="2"/>
      <c r="D81" s="2"/>
      <c r="E81" s="2"/>
      <c r="F81" s="2"/>
      <c r="G81" s="2"/>
      <c r="H81" s="2"/>
      <c r="I81" s="2"/>
      <c r="J81" s="2"/>
      <c r="K81" s="2"/>
      <c r="L81" s="16"/>
      <c r="M81" s="16"/>
      <c r="N81" s="16"/>
      <c r="P81"/>
      <c r="Q81"/>
    </row>
    <row r="82" spans="1:17" s="13" customFormat="1">
      <c r="A82" s="5"/>
      <c r="B82" s="2"/>
      <c r="C82" s="2"/>
      <c r="D82" s="2"/>
      <c r="E82" s="2"/>
      <c r="F82" s="2"/>
      <c r="G82" s="2"/>
      <c r="H82" s="2"/>
      <c r="I82" s="2"/>
      <c r="J82" s="2"/>
      <c r="K82" s="2"/>
      <c r="L82" s="16"/>
      <c r="M82" s="16"/>
      <c r="N82" s="16"/>
      <c r="P82"/>
      <c r="Q82"/>
    </row>
    <row r="83" spans="1:17" s="13" customFormat="1">
      <c r="A83" s="5"/>
      <c r="B83" s="2"/>
      <c r="C83" s="2"/>
      <c r="D83" s="2"/>
      <c r="E83" s="2"/>
      <c r="F83" s="2"/>
      <c r="G83" s="2"/>
      <c r="H83" s="2"/>
      <c r="I83" s="2"/>
      <c r="J83" s="2"/>
      <c r="K83" s="2"/>
      <c r="L83" s="16"/>
      <c r="M83" s="16"/>
      <c r="N83" s="16"/>
      <c r="P83"/>
      <c r="Q83"/>
    </row>
    <row r="84" spans="1:17" s="13" customFormat="1">
      <c r="A84" s="5"/>
      <c r="B84" s="2"/>
      <c r="C84" s="2"/>
      <c r="D84" s="2"/>
      <c r="E84" s="2"/>
      <c r="F84" s="2"/>
      <c r="G84" s="2"/>
      <c r="H84" s="2"/>
      <c r="I84" s="2"/>
      <c r="J84" s="2"/>
      <c r="K84" s="2"/>
      <c r="L84" s="16"/>
      <c r="M84" s="16"/>
      <c r="N84" s="16"/>
      <c r="P84"/>
      <c r="Q84"/>
    </row>
    <row r="85" spans="1:17" s="13" customFormat="1">
      <c r="A85" s="5"/>
      <c r="B85" s="2"/>
      <c r="C85" s="2"/>
      <c r="D85" s="2"/>
      <c r="E85" s="2"/>
      <c r="F85" s="2"/>
      <c r="G85" s="2"/>
      <c r="H85" s="2"/>
      <c r="I85" s="2"/>
      <c r="J85" s="2"/>
      <c r="K85" s="2"/>
      <c r="L85" s="16"/>
      <c r="M85" s="16"/>
      <c r="N85" s="16"/>
      <c r="P85"/>
      <c r="Q85"/>
    </row>
    <row r="86" spans="1:17" s="13" customFormat="1">
      <c r="A86" s="5"/>
      <c r="B86" s="2"/>
      <c r="C86" s="2"/>
      <c r="D86" s="2"/>
      <c r="E86" s="2"/>
      <c r="F86" s="2"/>
      <c r="G86" s="2"/>
      <c r="H86" s="2"/>
      <c r="I86" s="2"/>
      <c r="J86" s="2"/>
      <c r="K86" s="2"/>
      <c r="L86" s="16"/>
      <c r="M86" s="16"/>
      <c r="N86" s="16"/>
      <c r="P86"/>
      <c r="Q86"/>
    </row>
    <row r="87" spans="1:17" s="13" customFormat="1">
      <c r="A87" s="5"/>
      <c r="B87" s="2"/>
      <c r="C87" s="2"/>
      <c r="D87" s="2"/>
      <c r="E87" s="2"/>
      <c r="F87" s="2"/>
      <c r="G87" s="2"/>
      <c r="H87" s="2"/>
      <c r="I87" s="2"/>
      <c r="J87" s="2"/>
      <c r="K87" s="2"/>
      <c r="L87" s="16"/>
      <c r="M87" s="16"/>
      <c r="N87" s="16"/>
      <c r="P87"/>
      <c r="Q87"/>
    </row>
    <row r="88" spans="1:17" s="13" customFormat="1">
      <c r="A88" s="5"/>
      <c r="B88" s="2"/>
      <c r="C88" s="2"/>
      <c r="D88" s="2"/>
      <c r="E88" s="2"/>
      <c r="F88" s="2"/>
      <c r="G88" s="2"/>
      <c r="H88" s="2"/>
      <c r="I88" s="2"/>
      <c r="J88" s="2"/>
      <c r="K88" s="2"/>
      <c r="L88" s="16"/>
      <c r="M88" s="16"/>
      <c r="N88" s="16"/>
      <c r="P88"/>
      <c r="Q88"/>
    </row>
    <row r="89" spans="1:17" s="13" customFormat="1">
      <c r="A89" s="5"/>
      <c r="B89" s="2"/>
      <c r="C89" s="2"/>
      <c r="D89" s="2"/>
      <c r="E89" s="2"/>
      <c r="F89" s="2"/>
      <c r="G89" s="2"/>
      <c r="H89" s="2"/>
      <c r="I89" s="2"/>
      <c r="J89" s="2"/>
      <c r="K89" s="2"/>
      <c r="L89" s="16"/>
      <c r="M89" s="16"/>
      <c r="N89" s="16"/>
      <c r="P89"/>
      <c r="Q89"/>
    </row>
    <row r="90" spans="1:17" s="13" customFormat="1">
      <c r="A90" s="5"/>
      <c r="B90" s="2"/>
      <c r="C90" s="2"/>
      <c r="D90" s="2"/>
      <c r="E90" s="2"/>
      <c r="F90" s="2"/>
      <c r="G90" s="2"/>
      <c r="H90" s="2"/>
      <c r="I90" s="2"/>
      <c r="J90" s="2"/>
      <c r="K90" s="2"/>
      <c r="L90" s="16"/>
      <c r="M90" s="16"/>
      <c r="N90" s="16"/>
      <c r="P90"/>
      <c r="Q90"/>
    </row>
    <row r="91" spans="1:17" s="13" customFormat="1">
      <c r="A91" s="5"/>
      <c r="B91" s="2"/>
      <c r="C91" s="2"/>
      <c r="D91" s="2"/>
      <c r="E91" s="2"/>
      <c r="F91" s="2"/>
      <c r="G91" s="2"/>
      <c r="H91" s="2"/>
      <c r="I91" s="2"/>
      <c r="J91" s="2"/>
      <c r="K91" s="2"/>
      <c r="L91" s="16"/>
      <c r="M91" s="16"/>
      <c r="N91" s="16"/>
      <c r="P91"/>
      <c r="Q91"/>
    </row>
    <row r="92" spans="1:17" s="13" customFormat="1">
      <c r="A92" s="5"/>
      <c r="B92" s="2"/>
      <c r="C92" s="2"/>
      <c r="D92" s="2"/>
      <c r="E92" s="2"/>
      <c r="F92" s="2"/>
      <c r="G92" s="2"/>
      <c r="H92" s="2"/>
      <c r="I92" s="2"/>
      <c r="J92" s="2"/>
      <c r="K92" s="2"/>
      <c r="L92" s="16"/>
      <c r="M92" s="16"/>
      <c r="N92" s="16"/>
      <c r="P92"/>
      <c r="Q92"/>
    </row>
    <row r="93" spans="1:17" s="13" customFormat="1">
      <c r="A93" s="5"/>
      <c r="B93" s="2"/>
      <c r="C93" s="2"/>
      <c r="D93" s="2"/>
      <c r="E93" s="2"/>
      <c r="F93" s="2"/>
      <c r="G93" s="2"/>
      <c r="H93" s="2"/>
      <c r="I93" s="2"/>
      <c r="J93" s="2"/>
      <c r="K93" s="2"/>
      <c r="L93" s="16"/>
      <c r="M93" s="16"/>
      <c r="N93" s="16"/>
      <c r="P93"/>
      <c r="Q93"/>
    </row>
    <row r="94" spans="1:17" s="13" customFormat="1">
      <c r="A94" s="5"/>
      <c r="B94" s="2"/>
      <c r="C94" s="2"/>
      <c r="D94" s="2"/>
      <c r="E94" s="2"/>
      <c r="F94" s="2"/>
      <c r="G94" s="2"/>
      <c r="H94" s="2"/>
      <c r="I94" s="2"/>
      <c r="J94" s="2"/>
      <c r="K94" s="2"/>
      <c r="L94" s="16"/>
      <c r="M94" s="16"/>
      <c r="N94" s="16"/>
      <c r="P94"/>
      <c r="Q94"/>
    </row>
    <row r="95" spans="1:17" s="13" customFormat="1">
      <c r="A95" s="5"/>
      <c r="B95" s="2"/>
      <c r="C95" s="2"/>
      <c r="D95" s="2"/>
      <c r="E95" s="2"/>
      <c r="F95" s="2"/>
      <c r="G95" s="2"/>
      <c r="H95" s="2"/>
      <c r="I95" s="2"/>
      <c r="J95" s="2"/>
      <c r="K95" s="2"/>
      <c r="L95" s="16"/>
      <c r="M95" s="16"/>
      <c r="N95" s="16"/>
      <c r="P95"/>
      <c r="Q95"/>
    </row>
    <row r="96" spans="1:17" s="13" customFormat="1">
      <c r="A96" s="5"/>
      <c r="B96" s="2"/>
      <c r="C96" s="2"/>
      <c r="D96" s="2"/>
      <c r="E96" s="2"/>
      <c r="F96" s="2"/>
      <c r="G96" s="2"/>
      <c r="H96" s="2"/>
      <c r="I96" s="2"/>
      <c r="J96" s="2"/>
      <c r="K96" s="2"/>
      <c r="L96" s="16"/>
      <c r="M96" s="16"/>
      <c r="N96" s="16"/>
      <c r="P96"/>
      <c r="Q96"/>
    </row>
    <row r="97" spans="1:17" s="13" customFormat="1">
      <c r="A97" s="5"/>
      <c r="B97" s="2"/>
      <c r="C97" s="2"/>
      <c r="D97" s="2"/>
      <c r="E97" s="2"/>
      <c r="F97" s="2"/>
      <c r="G97" s="2"/>
      <c r="H97" s="2"/>
      <c r="I97" s="2"/>
      <c r="J97" s="2"/>
      <c r="K97" s="2"/>
      <c r="L97" s="16"/>
      <c r="M97" s="16"/>
      <c r="N97" s="16"/>
      <c r="P97"/>
      <c r="Q97"/>
    </row>
    <row r="98" spans="1:17" s="13" customFormat="1">
      <c r="A98" s="5"/>
      <c r="B98" s="2"/>
      <c r="C98" s="2"/>
      <c r="D98" s="2"/>
      <c r="E98" s="2"/>
      <c r="F98" s="2"/>
      <c r="G98" s="2"/>
      <c r="H98" s="2"/>
      <c r="I98" s="2"/>
      <c r="J98" s="2"/>
      <c r="K98" s="2"/>
      <c r="L98" s="16"/>
      <c r="M98" s="16"/>
      <c r="N98" s="16"/>
      <c r="P98"/>
      <c r="Q98"/>
    </row>
    <row r="99" spans="1:17" s="13" customFormat="1">
      <c r="A99" s="5"/>
      <c r="B99" s="2"/>
      <c r="C99" s="2"/>
      <c r="D99" s="2"/>
      <c r="E99" s="2"/>
      <c r="F99" s="2"/>
      <c r="G99" s="2"/>
      <c r="H99" s="2"/>
      <c r="I99" s="2"/>
      <c r="J99" s="2"/>
      <c r="K99" s="2"/>
      <c r="L99" s="16"/>
      <c r="M99" s="16"/>
      <c r="N99" s="16"/>
      <c r="P99"/>
      <c r="Q99"/>
    </row>
    <row r="100" spans="1:17" s="13" customFormat="1">
      <c r="A100" s="5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6"/>
      <c r="M100" s="16"/>
      <c r="N100" s="16"/>
      <c r="P100"/>
      <c r="Q100"/>
    </row>
    <row r="101" spans="1:17" s="13" customFormat="1">
      <c r="A101" s="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6"/>
      <c r="M101" s="16"/>
      <c r="N101" s="16"/>
      <c r="P101"/>
      <c r="Q101"/>
    </row>
    <row r="102" spans="1:17" s="13" customFormat="1">
      <c r="A102" s="5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6"/>
      <c r="M102" s="16"/>
      <c r="N102" s="16"/>
      <c r="P102"/>
      <c r="Q102"/>
    </row>
    <row r="103" spans="1:17" s="13" customFormat="1">
      <c r="A103" s="5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6"/>
      <c r="M103" s="16"/>
      <c r="N103" s="16"/>
      <c r="P103"/>
      <c r="Q103"/>
    </row>
    <row r="104" spans="1:17" s="13" customFormat="1">
      <c r="A104" s="5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6"/>
      <c r="M104" s="16"/>
      <c r="N104" s="16"/>
      <c r="P104"/>
      <c r="Q104"/>
    </row>
    <row r="105" spans="1:17" s="13" customFormat="1">
      <c r="A105" s="5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6"/>
      <c r="M105" s="16"/>
      <c r="N105" s="16"/>
      <c r="P105"/>
      <c r="Q105"/>
    </row>
    <row r="106" spans="1:17" s="13" customFormat="1">
      <c r="A106" s="5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6"/>
      <c r="M106" s="16"/>
      <c r="N106" s="16"/>
      <c r="P106"/>
      <c r="Q106"/>
    </row>
    <row r="107" spans="1:17" s="13" customFormat="1">
      <c r="A107" s="5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6"/>
      <c r="M107" s="16"/>
      <c r="N107" s="16"/>
      <c r="P107"/>
      <c r="Q107"/>
    </row>
    <row r="108" spans="1:17" s="13" customFormat="1">
      <c r="A108" s="5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6"/>
      <c r="M108" s="16"/>
      <c r="N108" s="16"/>
      <c r="P108"/>
      <c r="Q108"/>
    </row>
    <row r="109" spans="1:17" s="13" customFormat="1">
      <c r="A109" s="5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6"/>
      <c r="M109" s="16"/>
      <c r="N109" s="16"/>
      <c r="P109"/>
      <c r="Q109"/>
    </row>
    <row r="110" spans="1:17" s="13" customFormat="1">
      <c r="A110" s="5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6"/>
      <c r="M110" s="16"/>
      <c r="N110" s="16"/>
      <c r="P110"/>
      <c r="Q110"/>
    </row>
    <row r="111" spans="1:17" s="13" customFormat="1">
      <c r="A111" s="5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6"/>
      <c r="M111" s="16"/>
      <c r="N111" s="16"/>
      <c r="P111"/>
      <c r="Q111"/>
    </row>
    <row r="112" spans="1:17" s="13" customFormat="1">
      <c r="A112" s="5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6"/>
      <c r="M112" s="16"/>
      <c r="N112" s="16"/>
      <c r="P112"/>
      <c r="Q112"/>
    </row>
    <row r="113" spans="1:17" s="13" customFormat="1">
      <c r="A113" s="5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6"/>
      <c r="M113" s="16"/>
      <c r="N113" s="16"/>
      <c r="P113"/>
      <c r="Q113"/>
    </row>
    <row r="114" spans="1:17" s="13" customFormat="1">
      <c r="A114" s="5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6"/>
      <c r="M114" s="16"/>
      <c r="N114" s="16"/>
      <c r="P114"/>
      <c r="Q114"/>
    </row>
    <row r="115" spans="1:17" s="13" customFormat="1">
      <c r="A115" s="5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6"/>
      <c r="M115" s="16"/>
      <c r="N115" s="16"/>
      <c r="P115"/>
      <c r="Q115"/>
    </row>
    <row r="116" spans="1:17" s="13" customFormat="1">
      <c r="A116" s="5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16"/>
      <c r="M116" s="16"/>
      <c r="N116" s="16"/>
      <c r="P116"/>
      <c r="Q116"/>
    </row>
    <row r="117" spans="1:17" s="13" customFormat="1">
      <c r="A117" s="5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6"/>
      <c r="M117" s="16"/>
      <c r="N117" s="16"/>
      <c r="P117"/>
      <c r="Q117"/>
    </row>
    <row r="118" spans="1:17" s="13" customFormat="1">
      <c r="A118" s="5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6"/>
      <c r="M118" s="16"/>
      <c r="N118" s="16"/>
      <c r="P118"/>
      <c r="Q118"/>
    </row>
    <row r="119" spans="1:17" s="13" customFormat="1">
      <c r="A119" s="5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6"/>
      <c r="M119" s="16"/>
      <c r="N119" s="16"/>
      <c r="P119"/>
      <c r="Q119"/>
    </row>
    <row r="120" spans="1:17" s="13" customFormat="1">
      <c r="A120" s="5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6"/>
      <c r="M120" s="16"/>
      <c r="N120" s="16"/>
      <c r="P120"/>
      <c r="Q120"/>
    </row>
    <row r="121" spans="1:17" s="13" customFormat="1">
      <c r="A121" s="5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6"/>
      <c r="M121" s="16"/>
      <c r="N121" s="16"/>
      <c r="P121"/>
      <c r="Q121"/>
    </row>
    <row r="122" spans="1:17" s="13" customFormat="1">
      <c r="A122" s="5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6"/>
      <c r="M122" s="16"/>
      <c r="N122" s="16"/>
      <c r="P122"/>
      <c r="Q122"/>
    </row>
    <row r="123" spans="1:17" s="13" customFormat="1">
      <c r="A123" s="5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6"/>
      <c r="M123" s="16"/>
      <c r="N123" s="16"/>
      <c r="P123"/>
      <c r="Q123"/>
    </row>
    <row r="124" spans="1:17" s="13" customFormat="1">
      <c r="A124" s="5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6"/>
      <c r="M124" s="16"/>
      <c r="N124" s="16"/>
      <c r="P124"/>
      <c r="Q124"/>
    </row>
    <row r="125" spans="1:17" s="13" customFormat="1">
      <c r="A125" s="5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6"/>
      <c r="M125" s="16"/>
      <c r="N125" s="16"/>
      <c r="P125"/>
      <c r="Q125"/>
    </row>
    <row r="126" spans="1:17" s="13" customFormat="1">
      <c r="A126" s="5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6"/>
      <c r="M126" s="16"/>
      <c r="N126" s="16"/>
      <c r="P126"/>
      <c r="Q126"/>
    </row>
    <row r="127" spans="1:17" s="13" customFormat="1">
      <c r="A127" s="5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6"/>
      <c r="M127" s="16"/>
      <c r="N127" s="16"/>
      <c r="P127"/>
      <c r="Q127"/>
    </row>
    <row r="128" spans="1:17" s="13" customFormat="1">
      <c r="A128" s="5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6"/>
      <c r="M128" s="16"/>
      <c r="N128" s="16"/>
      <c r="P128"/>
      <c r="Q128"/>
    </row>
    <row r="129" spans="1:17" s="13" customFormat="1">
      <c r="A129" s="5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6"/>
      <c r="M129" s="16"/>
      <c r="N129" s="16"/>
      <c r="P129"/>
      <c r="Q129"/>
    </row>
    <row r="130" spans="1:17" s="13" customFormat="1">
      <c r="A130" s="5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6"/>
      <c r="M130" s="16"/>
      <c r="N130" s="16"/>
      <c r="P130"/>
      <c r="Q130"/>
    </row>
    <row r="131" spans="1:17" s="13" customFormat="1">
      <c r="A131" s="5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6"/>
      <c r="M131" s="16"/>
      <c r="N131" s="16"/>
      <c r="P131"/>
      <c r="Q131"/>
    </row>
    <row r="132" spans="1:17" s="13" customFormat="1">
      <c r="A132" s="5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16"/>
      <c r="M132" s="16"/>
      <c r="N132" s="16"/>
      <c r="P132"/>
      <c r="Q132"/>
    </row>
    <row r="133" spans="1:17" s="13" customFormat="1">
      <c r="A133" s="5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6"/>
      <c r="M133" s="16"/>
      <c r="N133" s="16"/>
      <c r="P133"/>
      <c r="Q133"/>
    </row>
    <row r="134" spans="1:17" s="13" customFormat="1">
      <c r="A134" s="5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6"/>
      <c r="M134" s="16"/>
      <c r="N134" s="16"/>
      <c r="P134"/>
      <c r="Q134"/>
    </row>
    <row r="135" spans="1:17" s="13" customFormat="1">
      <c r="A135" s="5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6"/>
      <c r="M135" s="16"/>
      <c r="N135" s="16"/>
      <c r="P135"/>
      <c r="Q135"/>
    </row>
    <row r="136" spans="1:17" s="13" customFormat="1">
      <c r="A136" s="5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6"/>
      <c r="M136" s="16"/>
      <c r="N136" s="16"/>
      <c r="P136"/>
      <c r="Q136"/>
    </row>
    <row r="137" spans="1:17" s="13" customFormat="1">
      <c r="A137" s="5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6"/>
      <c r="M137" s="16"/>
      <c r="N137" s="16"/>
      <c r="P137"/>
      <c r="Q137"/>
    </row>
    <row r="138" spans="1:17" s="13" customFormat="1">
      <c r="A138" s="5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6"/>
      <c r="M138" s="16"/>
      <c r="N138" s="16"/>
      <c r="P138"/>
      <c r="Q138"/>
    </row>
    <row r="139" spans="1:17" s="13" customFormat="1">
      <c r="A139" s="5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6"/>
      <c r="M139" s="16"/>
      <c r="N139" s="16"/>
      <c r="P139"/>
      <c r="Q139"/>
    </row>
    <row r="140" spans="1:17" s="13" customFormat="1">
      <c r="A140" s="5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6"/>
      <c r="M140" s="16"/>
      <c r="N140" s="16"/>
      <c r="P140"/>
      <c r="Q140"/>
    </row>
    <row r="141" spans="1:17" s="13" customFormat="1">
      <c r="A141" s="5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6"/>
      <c r="M141" s="16"/>
      <c r="N141" s="16"/>
      <c r="P141"/>
      <c r="Q141"/>
    </row>
    <row r="142" spans="1:17" s="13" customFormat="1">
      <c r="A142" s="5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6"/>
      <c r="M142" s="16"/>
      <c r="N142" s="16"/>
      <c r="P142"/>
      <c r="Q142"/>
    </row>
    <row r="143" spans="1:17" s="13" customFormat="1">
      <c r="A143" s="5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6"/>
      <c r="M143" s="16"/>
      <c r="N143" s="16"/>
      <c r="P143"/>
      <c r="Q143"/>
    </row>
    <row r="144" spans="1:17" s="13" customFormat="1">
      <c r="A144" s="5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6"/>
      <c r="M144" s="16"/>
      <c r="N144" s="16"/>
      <c r="P144"/>
      <c r="Q144"/>
    </row>
    <row r="145" spans="1:17" s="13" customFormat="1">
      <c r="A145" s="5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6"/>
      <c r="M145" s="16"/>
      <c r="N145" s="16"/>
      <c r="P145"/>
      <c r="Q145"/>
    </row>
    <row r="146" spans="1:17" s="13" customFormat="1">
      <c r="A146" s="5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6"/>
      <c r="M146" s="16"/>
      <c r="N146" s="16"/>
      <c r="P146"/>
      <c r="Q146"/>
    </row>
    <row r="147" spans="1:17" s="13" customFormat="1">
      <c r="A147" s="5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6"/>
      <c r="M147" s="16"/>
      <c r="N147" s="16"/>
      <c r="P147"/>
      <c r="Q147"/>
    </row>
    <row r="148" spans="1:17" s="13" customFormat="1">
      <c r="A148" s="5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6"/>
      <c r="M148" s="16"/>
      <c r="N148" s="16"/>
      <c r="P148"/>
      <c r="Q148"/>
    </row>
    <row r="149" spans="1:17" s="13" customFormat="1">
      <c r="A149" s="5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6"/>
      <c r="M149" s="16"/>
      <c r="N149" s="16"/>
      <c r="P149"/>
      <c r="Q149"/>
    </row>
    <row r="150" spans="1:17" s="13" customFormat="1">
      <c r="A150" s="5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6"/>
      <c r="M150" s="16"/>
      <c r="N150" s="16"/>
      <c r="P150"/>
      <c r="Q150"/>
    </row>
    <row r="151" spans="1:17" s="13" customFormat="1">
      <c r="A151" s="5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6"/>
      <c r="M151" s="16"/>
      <c r="N151" s="16"/>
      <c r="P151"/>
      <c r="Q151"/>
    </row>
    <row r="152" spans="1:17" s="13" customFormat="1">
      <c r="A152" s="5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6"/>
      <c r="M152" s="16"/>
      <c r="N152" s="16"/>
      <c r="P152"/>
      <c r="Q152"/>
    </row>
    <row r="153" spans="1:17" s="13" customFormat="1">
      <c r="A153" s="5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6"/>
      <c r="M153" s="16"/>
      <c r="N153" s="16"/>
      <c r="P153"/>
      <c r="Q153"/>
    </row>
    <row r="154" spans="1:17" s="13" customFormat="1">
      <c r="A154" s="5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6"/>
      <c r="M154" s="16"/>
      <c r="N154" s="16"/>
      <c r="P154"/>
      <c r="Q154"/>
    </row>
    <row r="155" spans="1:17" s="13" customFormat="1">
      <c r="A155" s="5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6"/>
      <c r="M155" s="16"/>
      <c r="N155" s="16"/>
      <c r="P155"/>
      <c r="Q155"/>
    </row>
    <row r="156" spans="1:17" s="13" customFormat="1">
      <c r="A156" s="5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6"/>
      <c r="M156" s="16"/>
      <c r="N156" s="16"/>
      <c r="P156"/>
      <c r="Q156"/>
    </row>
    <row r="157" spans="1:17" s="13" customFormat="1">
      <c r="A157" s="5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6"/>
      <c r="M157" s="16"/>
      <c r="N157" s="16"/>
      <c r="P157"/>
      <c r="Q157"/>
    </row>
    <row r="158" spans="1:17" s="13" customFormat="1">
      <c r="A158" s="5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6"/>
      <c r="M158" s="16"/>
      <c r="N158" s="16"/>
      <c r="P158"/>
      <c r="Q158"/>
    </row>
    <row r="159" spans="1:17" s="13" customFormat="1">
      <c r="A159" s="5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6"/>
      <c r="M159" s="16"/>
      <c r="N159" s="16"/>
      <c r="P159"/>
      <c r="Q159"/>
    </row>
    <row r="160" spans="1:17" s="13" customFormat="1">
      <c r="A160" s="5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6"/>
      <c r="M160" s="16"/>
      <c r="N160" s="16"/>
      <c r="P160"/>
      <c r="Q160"/>
    </row>
    <row r="161" spans="1:17" s="13" customFormat="1">
      <c r="A161" s="5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6"/>
      <c r="M161" s="16"/>
      <c r="N161" s="16"/>
      <c r="P161"/>
      <c r="Q161"/>
    </row>
    <row r="162" spans="1:17" s="13" customFormat="1">
      <c r="A162" s="5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16"/>
      <c r="M162" s="16"/>
      <c r="N162" s="16"/>
      <c r="P162"/>
      <c r="Q162"/>
    </row>
    <row r="163" spans="1:17" s="13" customFormat="1">
      <c r="A163" s="5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6"/>
      <c r="M163" s="16"/>
      <c r="N163" s="16"/>
      <c r="P163"/>
      <c r="Q163"/>
    </row>
    <row r="164" spans="1:17" s="13" customFormat="1">
      <c r="A164" s="5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6"/>
      <c r="M164" s="16"/>
      <c r="N164" s="16"/>
      <c r="P164"/>
      <c r="Q164"/>
    </row>
    <row r="165" spans="1:17" s="13" customFormat="1">
      <c r="A165" s="5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6"/>
      <c r="M165" s="16"/>
      <c r="N165" s="16"/>
      <c r="P165"/>
      <c r="Q165"/>
    </row>
    <row r="166" spans="1:17" s="13" customFormat="1">
      <c r="A166" s="5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6"/>
      <c r="M166" s="16"/>
      <c r="N166" s="16"/>
      <c r="P166"/>
      <c r="Q166"/>
    </row>
    <row r="167" spans="1:17" s="13" customFormat="1">
      <c r="A167" s="5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6"/>
      <c r="M167" s="16"/>
      <c r="N167" s="16"/>
      <c r="P167"/>
      <c r="Q167"/>
    </row>
    <row r="168" spans="1:17" s="13" customFormat="1">
      <c r="A168" s="5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6"/>
      <c r="M168" s="16"/>
      <c r="N168" s="16"/>
      <c r="P168"/>
      <c r="Q168"/>
    </row>
    <row r="169" spans="1:17" s="13" customFormat="1">
      <c r="A169" s="5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6"/>
      <c r="M169" s="16"/>
      <c r="N169" s="16"/>
      <c r="P169"/>
      <c r="Q169"/>
    </row>
    <row r="170" spans="1:17" s="13" customFormat="1">
      <c r="A170" s="5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6"/>
      <c r="M170" s="16"/>
      <c r="N170" s="16"/>
      <c r="P170"/>
      <c r="Q170"/>
    </row>
    <row r="171" spans="1:17" s="13" customFormat="1">
      <c r="A171" s="5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6"/>
      <c r="M171" s="16"/>
      <c r="N171" s="16"/>
      <c r="P171"/>
      <c r="Q171"/>
    </row>
    <row r="172" spans="1:17" s="13" customFormat="1">
      <c r="A172" s="5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6"/>
      <c r="M172" s="16"/>
      <c r="N172" s="16"/>
      <c r="P172"/>
      <c r="Q172"/>
    </row>
    <row r="173" spans="1:17" s="13" customFormat="1">
      <c r="A173" s="5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6"/>
      <c r="M173" s="16"/>
      <c r="N173" s="16"/>
      <c r="P173"/>
      <c r="Q173"/>
    </row>
    <row r="174" spans="1:17" s="13" customFormat="1">
      <c r="A174" s="5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6"/>
      <c r="M174" s="16"/>
      <c r="N174" s="16"/>
      <c r="P174"/>
      <c r="Q174"/>
    </row>
    <row r="175" spans="1:17" s="13" customFormat="1">
      <c r="A175" s="5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6"/>
      <c r="M175" s="16"/>
      <c r="N175" s="16"/>
      <c r="P175"/>
      <c r="Q175"/>
    </row>
    <row r="176" spans="1:17" s="13" customFormat="1">
      <c r="A176" s="5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6"/>
      <c r="M176" s="16"/>
      <c r="N176" s="16"/>
      <c r="P176"/>
      <c r="Q176"/>
    </row>
    <row r="177" spans="1:17" s="13" customFormat="1">
      <c r="A177" s="5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16"/>
      <c r="M177" s="16"/>
      <c r="N177" s="16"/>
      <c r="P177"/>
      <c r="Q177"/>
    </row>
    <row r="178" spans="1:17" s="13" customFormat="1">
      <c r="A178" s="5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6"/>
      <c r="M178" s="16"/>
      <c r="N178" s="16"/>
      <c r="P178"/>
      <c r="Q178"/>
    </row>
    <row r="179" spans="1:17" s="13" customFormat="1">
      <c r="A179" s="5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6"/>
      <c r="M179" s="16"/>
      <c r="N179" s="16"/>
      <c r="P179"/>
      <c r="Q179"/>
    </row>
    <row r="180" spans="1:17" s="13" customFormat="1">
      <c r="A180" s="5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6"/>
      <c r="M180" s="16"/>
      <c r="N180" s="16"/>
      <c r="P180"/>
      <c r="Q180"/>
    </row>
    <row r="181" spans="1:17" s="13" customFormat="1">
      <c r="A181" s="5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6"/>
      <c r="M181" s="16"/>
      <c r="N181" s="16"/>
      <c r="P181"/>
      <c r="Q181"/>
    </row>
    <row r="182" spans="1:17" s="13" customFormat="1">
      <c r="A182" s="5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6"/>
      <c r="M182" s="16"/>
      <c r="N182" s="16"/>
      <c r="P182"/>
      <c r="Q182"/>
    </row>
    <row r="183" spans="1:17" s="13" customFormat="1">
      <c r="A183" s="5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6"/>
      <c r="M183" s="16"/>
      <c r="N183" s="16"/>
      <c r="P183"/>
      <c r="Q183"/>
    </row>
    <row r="184" spans="1:17" s="13" customFormat="1">
      <c r="A184" s="5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6"/>
      <c r="M184" s="16"/>
      <c r="N184" s="16"/>
      <c r="P184"/>
      <c r="Q184"/>
    </row>
    <row r="185" spans="1:17" s="13" customFormat="1">
      <c r="A185" s="5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6"/>
      <c r="M185" s="16"/>
      <c r="N185" s="16"/>
      <c r="P185"/>
      <c r="Q185"/>
    </row>
    <row r="186" spans="1:17" s="13" customFormat="1">
      <c r="A186" s="5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6"/>
      <c r="M186" s="16"/>
      <c r="N186" s="16"/>
      <c r="P186"/>
      <c r="Q186"/>
    </row>
    <row r="187" spans="1:17" s="13" customFormat="1">
      <c r="A187" s="5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6"/>
      <c r="M187" s="16"/>
      <c r="N187" s="16"/>
      <c r="P187"/>
      <c r="Q187"/>
    </row>
    <row r="188" spans="1:17" s="13" customFormat="1">
      <c r="A188" s="5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6"/>
      <c r="M188" s="16"/>
      <c r="N188" s="16"/>
      <c r="P188"/>
      <c r="Q188"/>
    </row>
    <row r="189" spans="1:17" s="13" customFormat="1">
      <c r="A189" s="5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6"/>
      <c r="M189" s="16"/>
      <c r="N189" s="16"/>
      <c r="P189"/>
      <c r="Q189"/>
    </row>
    <row r="190" spans="1:17" s="13" customFormat="1">
      <c r="A190" s="5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6"/>
      <c r="M190" s="16"/>
      <c r="N190" s="16"/>
      <c r="P190"/>
      <c r="Q190"/>
    </row>
    <row r="191" spans="1:17" s="13" customFormat="1">
      <c r="A191" s="5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6"/>
      <c r="M191" s="16"/>
      <c r="N191" s="16"/>
      <c r="P191"/>
      <c r="Q191"/>
    </row>
    <row r="192" spans="1:17" s="13" customFormat="1">
      <c r="A192" s="5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6"/>
      <c r="M192" s="16"/>
      <c r="N192" s="16"/>
      <c r="P192"/>
      <c r="Q192"/>
    </row>
    <row r="193" spans="1:17" s="13" customFormat="1">
      <c r="A193" s="5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6"/>
      <c r="M193" s="16"/>
      <c r="N193" s="16"/>
      <c r="P193"/>
      <c r="Q193"/>
    </row>
    <row r="194" spans="1:17" s="13" customFormat="1">
      <c r="A194" s="5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6"/>
      <c r="M194" s="16"/>
      <c r="N194" s="16"/>
      <c r="P194"/>
      <c r="Q194"/>
    </row>
    <row r="195" spans="1:17" s="13" customFormat="1">
      <c r="A195" s="5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6"/>
      <c r="M195" s="16"/>
      <c r="N195" s="16"/>
      <c r="P195"/>
      <c r="Q195"/>
    </row>
    <row r="196" spans="1:17" s="13" customFormat="1">
      <c r="A196" s="5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6"/>
      <c r="M196" s="16"/>
      <c r="N196" s="16"/>
      <c r="P196"/>
      <c r="Q196"/>
    </row>
    <row r="197" spans="1:17" s="13" customFormat="1">
      <c r="A197" s="5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6"/>
      <c r="M197" s="16"/>
      <c r="N197" s="16"/>
      <c r="P197"/>
      <c r="Q197"/>
    </row>
    <row r="198" spans="1:17" s="13" customFormat="1">
      <c r="A198" s="5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6"/>
      <c r="M198" s="16"/>
      <c r="N198" s="16"/>
      <c r="P198"/>
      <c r="Q198"/>
    </row>
    <row r="199" spans="1:17" s="13" customFormat="1">
      <c r="A199" s="5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6"/>
      <c r="M199" s="16"/>
      <c r="N199" s="16"/>
      <c r="P199"/>
      <c r="Q199"/>
    </row>
    <row r="200" spans="1:17" s="13" customFormat="1">
      <c r="A200" s="5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6"/>
      <c r="M200" s="16"/>
      <c r="N200" s="16"/>
      <c r="P200"/>
      <c r="Q200"/>
    </row>
    <row r="201" spans="1:17" s="13" customFormat="1">
      <c r="A201" s="5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6"/>
      <c r="M201" s="16"/>
      <c r="N201" s="16"/>
      <c r="P201"/>
      <c r="Q201"/>
    </row>
    <row r="202" spans="1:17" s="13" customFormat="1">
      <c r="A202" s="5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6"/>
      <c r="M202" s="16"/>
      <c r="N202" s="16"/>
      <c r="P202"/>
      <c r="Q202"/>
    </row>
    <row r="203" spans="1:17" s="13" customFormat="1">
      <c r="A203" s="5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6"/>
      <c r="M203" s="16"/>
      <c r="N203" s="16"/>
      <c r="P203"/>
      <c r="Q203"/>
    </row>
    <row r="204" spans="1:17" s="13" customFormat="1">
      <c r="A204" s="5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6"/>
      <c r="M204" s="16"/>
      <c r="N204" s="16"/>
      <c r="P204"/>
      <c r="Q204"/>
    </row>
    <row r="205" spans="1:17" s="13" customFormat="1">
      <c r="A205" s="5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6"/>
      <c r="M205" s="16"/>
      <c r="N205" s="16"/>
      <c r="P205"/>
      <c r="Q205"/>
    </row>
    <row r="206" spans="1:17" s="13" customFormat="1">
      <c r="A206" s="5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6"/>
      <c r="M206" s="16"/>
      <c r="N206" s="16"/>
      <c r="P206"/>
      <c r="Q206"/>
    </row>
    <row r="207" spans="1:17" s="13" customFormat="1">
      <c r="A207" s="5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6"/>
      <c r="M207" s="16"/>
      <c r="N207" s="16"/>
      <c r="P207"/>
      <c r="Q207"/>
    </row>
    <row r="208" spans="1:17" s="13" customFormat="1">
      <c r="A208" s="5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6"/>
      <c r="M208" s="16"/>
      <c r="N208" s="16"/>
      <c r="P208"/>
      <c r="Q208"/>
    </row>
    <row r="209" spans="1:17" s="13" customFormat="1">
      <c r="A209" s="5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6"/>
      <c r="M209" s="16"/>
      <c r="N209" s="16"/>
      <c r="P209"/>
      <c r="Q209"/>
    </row>
    <row r="210" spans="1:17" s="13" customFormat="1">
      <c r="A210" s="5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6"/>
      <c r="M210" s="16"/>
      <c r="N210" s="16"/>
      <c r="P210"/>
      <c r="Q210"/>
    </row>
    <row r="211" spans="1:17" s="13" customFormat="1">
      <c r="A211" s="5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6"/>
      <c r="M211" s="16"/>
      <c r="N211" s="16"/>
      <c r="P211"/>
      <c r="Q211"/>
    </row>
    <row r="212" spans="1:17" s="13" customFormat="1">
      <c r="A212" s="5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6"/>
      <c r="M212" s="16"/>
      <c r="N212" s="16"/>
      <c r="P212"/>
      <c r="Q212"/>
    </row>
    <row r="213" spans="1:17" s="13" customFormat="1">
      <c r="A213" s="5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6"/>
      <c r="M213" s="16"/>
      <c r="N213" s="16"/>
      <c r="P213"/>
      <c r="Q213"/>
    </row>
    <row r="214" spans="1:17" s="13" customFormat="1">
      <c r="A214" s="5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6"/>
      <c r="M214" s="16"/>
      <c r="N214" s="16"/>
      <c r="P214"/>
      <c r="Q214"/>
    </row>
    <row r="215" spans="1:17" s="13" customFormat="1">
      <c r="A215" s="5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6"/>
      <c r="M215" s="16"/>
      <c r="N215" s="16"/>
      <c r="P215"/>
      <c r="Q215"/>
    </row>
    <row r="216" spans="1:17" s="13" customFormat="1">
      <c r="A216" s="5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6"/>
      <c r="M216" s="16"/>
      <c r="N216" s="16"/>
      <c r="P216"/>
      <c r="Q216"/>
    </row>
    <row r="217" spans="1:17" s="13" customFormat="1">
      <c r="A217" s="5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6"/>
      <c r="M217" s="16"/>
      <c r="N217" s="16"/>
      <c r="P217"/>
      <c r="Q217"/>
    </row>
    <row r="218" spans="1:17" s="13" customFormat="1">
      <c r="A218" s="5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6"/>
      <c r="M218" s="16"/>
      <c r="N218" s="16"/>
      <c r="P218"/>
      <c r="Q218"/>
    </row>
    <row r="219" spans="1:17" s="13" customFormat="1">
      <c r="A219" s="5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6"/>
      <c r="M219" s="16"/>
      <c r="N219" s="16"/>
      <c r="P219"/>
      <c r="Q219"/>
    </row>
    <row r="220" spans="1:17" s="13" customFormat="1">
      <c r="A220" s="5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6"/>
      <c r="M220" s="16"/>
      <c r="N220" s="16"/>
      <c r="P220"/>
      <c r="Q220"/>
    </row>
    <row r="221" spans="1:17" s="13" customFormat="1">
      <c r="A221" s="5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6"/>
      <c r="M221" s="16"/>
      <c r="N221" s="16"/>
      <c r="P221"/>
      <c r="Q221"/>
    </row>
    <row r="222" spans="1:17" s="13" customFormat="1">
      <c r="A222" s="5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6"/>
      <c r="M222" s="16"/>
      <c r="N222" s="16"/>
      <c r="P222"/>
      <c r="Q222"/>
    </row>
    <row r="223" spans="1:17" s="13" customFormat="1">
      <c r="A223" s="5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6"/>
      <c r="M223" s="16"/>
      <c r="N223" s="16"/>
      <c r="P223"/>
      <c r="Q223"/>
    </row>
    <row r="224" spans="1:17" s="13" customFormat="1">
      <c r="A224" s="5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6"/>
      <c r="M224" s="16"/>
      <c r="N224" s="16"/>
      <c r="P224"/>
      <c r="Q224"/>
    </row>
    <row r="225" spans="1:17" s="13" customFormat="1">
      <c r="A225" s="5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6"/>
      <c r="M225" s="16"/>
      <c r="N225" s="16"/>
      <c r="P225"/>
      <c r="Q225"/>
    </row>
    <row r="226" spans="1:17" s="13" customFormat="1">
      <c r="A226" s="5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6"/>
      <c r="M226" s="16"/>
      <c r="N226" s="16"/>
      <c r="P226"/>
      <c r="Q226"/>
    </row>
    <row r="227" spans="1:17" s="13" customFormat="1">
      <c r="A227" s="5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6"/>
      <c r="M227" s="16"/>
      <c r="N227" s="16"/>
      <c r="P227"/>
      <c r="Q227"/>
    </row>
    <row r="228" spans="1:17" s="13" customFormat="1">
      <c r="A228" s="5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6"/>
      <c r="M228" s="16"/>
      <c r="N228" s="16"/>
      <c r="P228"/>
      <c r="Q228"/>
    </row>
    <row r="229" spans="1:17" s="13" customFormat="1">
      <c r="A229" s="5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6"/>
      <c r="M229" s="16"/>
      <c r="N229" s="16"/>
      <c r="P229"/>
      <c r="Q229"/>
    </row>
    <row r="230" spans="1:17" s="13" customFormat="1">
      <c r="A230" s="5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6"/>
      <c r="M230" s="16"/>
      <c r="N230" s="16"/>
      <c r="P230"/>
      <c r="Q230"/>
    </row>
    <row r="231" spans="1:17" s="13" customFormat="1">
      <c r="A231" s="5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6"/>
      <c r="M231" s="16"/>
      <c r="N231" s="16"/>
      <c r="P231"/>
      <c r="Q231"/>
    </row>
    <row r="232" spans="1:17" s="13" customFormat="1">
      <c r="A232" s="5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6"/>
      <c r="M232" s="16"/>
      <c r="N232" s="16"/>
      <c r="P232"/>
      <c r="Q232"/>
    </row>
    <row r="233" spans="1:17" s="13" customFormat="1">
      <c r="A233" s="5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6"/>
      <c r="M233" s="16"/>
      <c r="N233" s="16"/>
      <c r="P233"/>
      <c r="Q233"/>
    </row>
    <row r="234" spans="1:17" s="13" customFormat="1">
      <c r="A234" s="5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6"/>
      <c r="M234" s="16"/>
      <c r="N234" s="16"/>
      <c r="P234"/>
      <c r="Q234"/>
    </row>
    <row r="235" spans="1:17" s="13" customFormat="1">
      <c r="A235" s="5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6"/>
      <c r="M235" s="16"/>
      <c r="N235" s="16"/>
      <c r="P235"/>
      <c r="Q235"/>
    </row>
    <row r="236" spans="1:17" s="13" customFormat="1">
      <c r="A236" s="5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6"/>
      <c r="M236" s="16"/>
      <c r="N236" s="16"/>
      <c r="P236"/>
      <c r="Q236"/>
    </row>
    <row r="237" spans="1:17" s="13" customFormat="1">
      <c r="A237" s="5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6"/>
      <c r="M237" s="16"/>
      <c r="N237" s="16"/>
      <c r="P237"/>
      <c r="Q237"/>
    </row>
    <row r="238" spans="1:17" s="13" customFormat="1">
      <c r="A238" s="5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6"/>
      <c r="M238" s="16"/>
      <c r="N238" s="16"/>
      <c r="P238"/>
      <c r="Q238"/>
    </row>
  </sheetData>
  <mergeCells count="7">
    <mergeCell ref="A2:G2"/>
    <mergeCell ref="A3:G3"/>
    <mergeCell ref="A5:Q5"/>
    <mergeCell ref="A6:Q6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3" orientation="landscape" r:id="rId1"/>
  <headerFooter>
    <oddFooter>&amp;RPag.  &amp;P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A1:W252"/>
  <sheetViews>
    <sheetView showGridLines="0" topLeftCell="A14" zoomScale="80" zoomScaleNormal="80" zoomScaleSheetLayoutView="90" workbookViewId="0">
      <pane xSplit="1" topLeftCell="B41" activePane="topRight" state="frozen"/>
      <selection pane="topRight" activeCell="H12" sqref="H12"/>
      <selection activeCell="V14" sqref="V14"/>
    </sheetView>
  </sheetViews>
  <sheetFormatPr defaultRowHeight="15"/>
  <cols>
    <col min="1" max="1" width="39.85546875" style="18" customWidth="1"/>
    <col min="2" max="2" width="12" style="26" customWidth="1"/>
    <col min="3" max="3" width="11.85546875" style="201" customWidth="1"/>
    <col min="4" max="14" width="11.85546875" style="26" customWidth="1"/>
    <col min="15" max="15" width="8.42578125" style="19" customWidth="1"/>
    <col min="16" max="16" width="9.140625" style="18" customWidth="1"/>
    <col min="17" max="17" width="9.85546875" style="20" bestFit="1" customWidth="1"/>
  </cols>
  <sheetData>
    <row r="1" spans="1:17" ht="51" customHeight="1"/>
    <row r="2" spans="1:17" ht="15.75">
      <c r="A2" s="338"/>
      <c r="B2" s="338"/>
      <c r="C2" s="338"/>
      <c r="D2" s="338"/>
      <c r="E2" s="338"/>
      <c r="F2" s="338"/>
      <c r="G2" s="338"/>
      <c r="H2" s="338"/>
    </row>
    <row r="3" spans="1:17" ht="15.75">
      <c r="A3" s="338"/>
      <c r="B3" s="338"/>
      <c r="C3" s="376"/>
      <c r="D3" s="376"/>
      <c r="E3" s="376"/>
      <c r="F3" s="376"/>
      <c r="G3" s="376"/>
      <c r="H3" s="376"/>
    </row>
    <row r="4" spans="1:17" ht="21" customHeight="1"/>
    <row r="5" spans="1:17" s="1" customFormat="1" ht="18.75" customHeight="1">
      <c r="A5" s="339" t="s">
        <v>0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</row>
    <row r="6" spans="1:17" s="1" customFormat="1" ht="20.25" customHeight="1">
      <c r="A6" s="339" t="s">
        <v>160</v>
      </c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</row>
    <row r="7" spans="1:17" ht="22.5" customHeight="1">
      <c r="A7" s="411" t="s">
        <v>2</v>
      </c>
      <c r="B7" s="412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42" t="s">
        <v>16</v>
      </c>
      <c r="P7" s="343"/>
      <c r="Q7" s="344"/>
    </row>
    <row r="8" spans="1:17" ht="18" customHeight="1">
      <c r="A8" s="340"/>
      <c r="B8" s="341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45.75" customHeight="1">
      <c r="A9" s="62" t="s">
        <v>161</v>
      </c>
      <c r="B9" s="44">
        <v>150</v>
      </c>
      <c r="C9" s="45">
        <v>0</v>
      </c>
      <c r="D9" s="45">
        <v>151</v>
      </c>
      <c r="E9" s="45">
        <v>322</v>
      </c>
      <c r="F9" s="45">
        <v>510</v>
      </c>
      <c r="G9" s="45">
        <v>109</v>
      </c>
      <c r="H9" s="45">
        <v>107</v>
      </c>
      <c r="I9" s="45"/>
      <c r="J9" s="45"/>
      <c r="K9" s="45"/>
      <c r="L9" s="67"/>
      <c r="M9" s="45"/>
      <c r="N9" s="45"/>
      <c r="O9" s="50">
        <f>B9*(IF(C9="",0,1)+IF(D9="",0,1)+IF(E9="",0,1)+IF(F9="",0,1)+IF(G9="",0,1)+IF(H9="",0,1)+IF(I9="",0,1)+IF(J9="",0,1)+IF(K9="",0,1)+IF(L9="",0,1)+IF(M9="",0,1)+IF(N9="",0,1))</f>
        <v>900</v>
      </c>
      <c r="P9" s="47">
        <f>SUM(C9:N9)</f>
        <v>1199</v>
      </c>
      <c r="Q9" s="54">
        <f>IF(O9=0,"-",P9/O9)</f>
        <v>1.3322222222222222</v>
      </c>
    </row>
    <row r="10" spans="1:17" ht="28.5" customHeight="1">
      <c r="A10" s="62" t="s">
        <v>162</v>
      </c>
      <c r="B10" s="44">
        <v>112</v>
      </c>
      <c r="C10" s="45">
        <v>212</v>
      </c>
      <c r="D10" s="45">
        <v>122</v>
      </c>
      <c r="E10" s="45">
        <v>604</v>
      </c>
      <c r="F10" s="45">
        <v>220</v>
      </c>
      <c r="G10" s="45">
        <v>59</v>
      </c>
      <c r="H10" s="45">
        <v>34</v>
      </c>
      <c r="I10" s="45"/>
      <c r="J10" s="45"/>
      <c r="K10" s="45"/>
      <c r="L10" s="67"/>
      <c r="M10" s="45"/>
      <c r="N10" s="45"/>
      <c r="O10" s="50">
        <f t="shared" ref="O10:O17" si="0">B10*(IF(C10="",0,1)+IF(D10="",0,1)+IF(E10="",0,1)+IF(F10="",0,1)+IF(G10="",0,1)+IF(H10="",0,1)+IF(I10="",0,1)+IF(J10="",0,1)+IF(K10="",0,1)+IF(L10="",0,1)+IF(M10="",0,1)+IF(N10="",0,1))</f>
        <v>672</v>
      </c>
      <c r="P10" s="47">
        <f t="shared" ref="P10:P12" si="1">SUM(C10:N10)</f>
        <v>1251</v>
      </c>
      <c r="Q10" s="54">
        <f t="shared" ref="Q10:Q12" si="2">IF(O10=0,"-",P10/O10)</f>
        <v>1.8616071428571428</v>
      </c>
    </row>
    <row r="11" spans="1:17" ht="28.5" customHeight="1">
      <c r="A11" s="62" t="s">
        <v>163</v>
      </c>
      <c r="B11" s="44">
        <v>198</v>
      </c>
      <c r="C11" s="45">
        <v>262</v>
      </c>
      <c r="D11" s="45">
        <v>188</v>
      </c>
      <c r="E11" s="45">
        <v>256</v>
      </c>
      <c r="F11" s="45">
        <v>723</v>
      </c>
      <c r="G11" s="45">
        <v>268</v>
      </c>
      <c r="H11" s="45">
        <v>127</v>
      </c>
      <c r="I11" s="45"/>
      <c r="J11" s="45"/>
      <c r="K11" s="45"/>
      <c r="L11" s="67"/>
      <c r="M11" s="45"/>
      <c r="N11" s="45"/>
      <c r="O11" s="50">
        <f t="shared" si="0"/>
        <v>1188</v>
      </c>
      <c r="P11" s="47">
        <f t="shared" si="1"/>
        <v>1824</v>
      </c>
      <c r="Q11" s="54">
        <f t="shared" si="2"/>
        <v>1.5353535353535352</v>
      </c>
    </row>
    <row r="12" spans="1:17" ht="28.5" customHeight="1">
      <c r="A12" s="62" t="s">
        <v>164</v>
      </c>
      <c r="B12" s="44">
        <v>360</v>
      </c>
      <c r="C12" s="45">
        <v>318</v>
      </c>
      <c r="D12" s="45">
        <v>269</v>
      </c>
      <c r="E12" s="45">
        <v>630</v>
      </c>
      <c r="F12" s="45">
        <v>1026</v>
      </c>
      <c r="G12" s="45">
        <v>279</v>
      </c>
      <c r="H12" s="45">
        <v>315</v>
      </c>
      <c r="I12" s="45"/>
      <c r="J12" s="45"/>
      <c r="K12" s="45"/>
      <c r="L12" s="67"/>
      <c r="M12" s="45"/>
      <c r="N12" s="45"/>
      <c r="O12" s="50">
        <f t="shared" si="0"/>
        <v>2160</v>
      </c>
      <c r="P12" s="47">
        <f t="shared" si="1"/>
        <v>2837</v>
      </c>
      <c r="Q12" s="54">
        <f t="shared" si="2"/>
        <v>1.313425925925926</v>
      </c>
    </row>
    <row r="13" spans="1:17" ht="33.75" customHeight="1">
      <c r="A13" s="43" t="s">
        <v>165</v>
      </c>
      <c r="B13" s="44">
        <v>96</v>
      </c>
      <c r="C13" s="45">
        <v>133</v>
      </c>
      <c r="D13" s="45">
        <v>155</v>
      </c>
      <c r="E13" s="45">
        <v>225</v>
      </c>
      <c r="F13" s="45">
        <v>140</v>
      </c>
      <c r="G13" s="45">
        <v>183</v>
      </c>
      <c r="H13" s="45">
        <v>113</v>
      </c>
      <c r="I13" s="45"/>
      <c r="J13" s="45"/>
      <c r="K13" s="45"/>
      <c r="L13" s="45"/>
      <c r="M13" s="45"/>
      <c r="N13" s="45"/>
      <c r="O13" s="50">
        <f t="shared" si="0"/>
        <v>576</v>
      </c>
      <c r="P13" s="47">
        <f t="shared" ref="P13:P17" si="3">SUM(C13:N13)</f>
        <v>949</v>
      </c>
      <c r="Q13" s="54">
        <f t="shared" ref="Q13:Q17" si="4">IF(O13=0,"-",P13/O13)</f>
        <v>1.6475694444444444</v>
      </c>
    </row>
    <row r="14" spans="1:17" ht="25.5" customHeight="1">
      <c r="A14" s="43" t="s">
        <v>166</v>
      </c>
      <c r="B14" s="44">
        <v>120</v>
      </c>
      <c r="C14" s="45">
        <v>69</v>
      </c>
      <c r="D14" s="45">
        <v>0</v>
      </c>
      <c r="E14" s="45">
        <v>62</v>
      </c>
      <c r="F14" s="45">
        <v>96</v>
      </c>
      <c r="G14" s="45">
        <v>68</v>
      </c>
      <c r="H14" s="45">
        <v>63</v>
      </c>
      <c r="I14" s="45"/>
      <c r="J14" s="45"/>
      <c r="K14" s="45"/>
      <c r="L14" s="45"/>
      <c r="M14" s="45"/>
      <c r="N14" s="45"/>
      <c r="O14" s="50">
        <f t="shared" si="0"/>
        <v>720</v>
      </c>
      <c r="P14" s="47">
        <f t="shared" si="3"/>
        <v>358</v>
      </c>
      <c r="Q14" s="54">
        <f t="shared" si="4"/>
        <v>0.49722222222222223</v>
      </c>
    </row>
    <row r="15" spans="1:17" ht="27.75" customHeight="1">
      <c r="A15" s="43" t="s">
        <v>167</v>
      </c>
      <c r="B15" s="44">
        <v>48</v>
      </c>
      <c r="C15" s="45">
        <v>25</v>
      </c>
      <c r="D15" s="45">
        <v>0</v>
      </c>
      <c r="E15" s="45">
        <v>0</v>
      </c>
      <c r="F15" s="45">
        <v>50</v>
      </c>
      <c r="G15" s="45">
        <v>55</v>
      </c>
      <c r="H15" s="45">
        <v>55</v>
      </c>
      <c r="I15" s="45"/>
      <c r="J15" s="45"/>
      <c r="K15" s="45"/>
      <c r="L15" s="67"/>
      <c r="M15" s="45"/>
      <c r="N15" s="45"/>
      <c r="O15" s="50">
        <f t="shared" si="0"/>
        <v>288</v>
      </c>
      <c r="P15" s="47">
        <f t="shared" si="3"/>
        <v>185</v>
      </c>
      <c r="Q15" s="54">
        <f t="shared" si="4"/>
        <v>0.64236111111111116</v>
      </c>
    </row>
    <row r="16" spans="1:17" ht="33.75" customHeight="1">
      <c r="A16" s="43" t="s">
        <v>168</v>
      </c>
      <c r="B16" s="44">
        <v>264</v>
      </c>
      <c r="C16" s="45">
        <v>153</v>
      </c>
      <c r="D16" s="45">
        <v>123</v>
      </c>
      <c r="E16" s="45">
        <v>233</v>
      </c>
      <c r="F16" s="45">
        <v>238</v>
      </c>
      <c r="G16" s="45">
        <v>212</v>
      </c>
      <c r="H16" s="45">
        <v>208</v>
      </c>
      <c r="I16" s="45"/>
      <c r="J16" s="45"/>
      <c r="K16" s="45"/>
      <c r="L16" s="67"/>
      <c r="M16" s="45"/>
      <c r="N16" s="45"/>
      <c r="O16" s="50">
        <f t="shared" si="0"/>
        <v>1584</v>
      </c>
      <c r="P16" s="47">
        <f t="shared" si="3"/>
        <v>1167</v>
      </c>
      <c r="Q16" s="54">
        <f t="shared" si="4"/>
        <v>0.7367424242424242</v>
      </c>
    </row>
    <row r="17" spans="1:23" ht="29.25" customHeight="1">
      <c r="A17" s="43" t="s">
        <v>169</v>
      </c>
      <c r="B17" s="44">
        <v>352</v>
      </c>
      <c r="C17" s="45">
        <v>228</v>
      </c>
      <c r="D17" s="45">
        <v>229</v>
      </c>
      <c r="E17" s="45">
        <v>227</v>
      </c>
      <c r="F17" s="45">
        <v>243</v>
      </c>
      <c r="G17" s="45">
        <v>203</v>
      </c>
      <c r="H17" s="45">
        <v>144</v>
      </c>
      <c r="I17" s="45"/>
      <c r="J17" s="45"/>
      <c r="K17" s="45"/>
      <c r="L17" s="67"/>
      <c r="M17" s="45"/>
      <c r="N17" s="45"/>
      <c r="O17" s="50">
        <f t="shared" si="0"/>
        <v>2112</v>
      </c>
      <c r="P17" s="47">
        <f t="shared" si="3"/>
        <v>1274</v>
      </c>
      <c r="Q17" s="54">
        <f t="shared" si="4"/>
        <v>0.60321969696969702</v>
      </c>
    </row>
    <row r="18" spans="1:23" s="1" customFormat="1" ht="21.75" customHeight="1">
      <c r="A18" s="55" t="s">
        <v>47</v>
      </c>
      <c r="B18" s="56">
        <f t="shared" ref="B18:P18" si="5">SUM(B9:B17)</f>
        <v>1700</v>
      </c>
      <c r="C18" s="56">
        <f t="shared" si="5"/>
        <v>1400</v>
      </c>
      <c r="D18" s="56">
        <f t="shared" si="5"/>
        <v>1237</v>
      </c>
      <c r="E18" s="56">
        <f t="shared" si="5"/>
        <v>2559</v>
      </c>
      <c r="F18" s="56">
        <f t="shared" si="5"/>
        <v>3246</v>
      </c>
      <c r="G18" s="56">
        <f t="shared" si="5"/>
        <v>1436</v>
      </c>
      <c r="H18" s="56">
        <f t="shared" si="5"/>
        <v>1166</v>
      </c>
      <c r="I18" s="56">
        <f t="shared" si="5"/>
        <v>0</v>
      </c>
      <c r="J18" s="56">
        <f t="shared" si="5"/>
        <v>0</v>
      </c>
      <c r="K18" s="56">
        <f t="shared" si="5"/>
        <v>0</v>
      </c>
      <c r="L18" s="56">
        <f t="shared" si="5"/>
        <v>0</v>
      </c>
      <c r="M18" s="56">
        <f t="shared" si="5"/>
        <v>0</v>
      </c>
      <c r="N18" s="56">
        <f t="shared" si="5"/>
        <v>0</v>
      </c>
      <c r="O18" s="56">
        <f t="shared" si="5"/>
        <v>10200</v>
      </c>
      <c r="P18" s="56">
        <f t="shared" si="5"/>
        <v>11044</v>
      </c>
      <c r="Q18" s="57">
        <f>IF(O18=0,"-",P18/O18)</f>
        <v>1.0827450980392157</v>
      </c>
    </row>
    <row r="19" spans="1:23" ht="15.75">
      <c r="C19" s="30"/>
      <c r="D19"/>
      <c r="E19"/>
      <c r="F19"/>
      <c r="G19"/>
      <c r="H19"/>
      <c r="I19"/>
      <c r="J19"/>
      <c r="K19"/>
      <c r="L19"/>
      <c r="M19"/>
      <c r="N19"/>
      <c r="O19" s="27"/>
      <c r="P19" s="22"/>
      <c r="Q19" s="28"/>
    </row>
    <row r="20" spans="1:23" ht="17.25">
      <c r="A20" s="339" t="s">
        <v>170</v>
      </c>
      <c r="B20" s="339"/>
      <c r="C20" s="339"/>
      <c r="D20" s="339"/>
      <c r="E20" s="339"/>
      <c r="F20" s="339"/>
      <c r="G20" s="339"/>
      <c r="H20" s="339"/>
      <c r="I20" s="339"/>
      <c r="J20" s="339"/>
      <c r="K20" s="339"/>
      <c r="L20" s="339"/>
      <c r="M20" s="339"/>
      <c r="N20" s="339"/>
      <c r="O20" s="339"/>
      <c r="P20" s="339"/>
      <c r="Q20" s="339"/>
    </row>
    <row r="21" spans="1:23" ht="22.5" customHeight="1">
      <c r="A21" s="411" t="s">
        <v>2</v>
      </c>
      <c r="B21" s="420" t="s">
        <v>3</v>
      </c>
      <c r="C21" s="48" t="s">
        <v>4</v>
      </c>
      <c r="D21" s="48" t="s">
        <v>5</v>
      </c>
      <c r="E21" s="48" t="s">
        <v>6</v>
      </c>
      <c r="F21" s="48" t="s">
        <v>7</v>
      </c>
      <c r="G21" s="48" t="s">
        <v>8</v>
      </c>
      <c r="H21" s="48" t="s">
        <v>9</v>
      </c>
      <c r="I21" s="48" t="s">
        <v>10</v>
      </c>
      <c r="J21" s="48" t="s">
        <v>11</v>
      </c>
      <c r="K21" s="48" t="s">
        <v>12</v>
      </c>
      <c r="L21" s="48" t="s">
        <v>13</v>
      </c>
      <c r="M21" s="48" t="s">
        <v>14</v>
      </c>
      <c r="N21" s="48" t="s">
        <v>15</v>
      </c>
      <c r="O21" s="342" t="s">
        <v>16</v>
      </c>
      <c r="P21" s="343"/>
      <c r="Q21" s="344"/>
    </row>
    <row r="22" spans="1:23" ht="18" customHeight="1">
      <c r="A22" s="340"/>
      <c r="B22" s="375"/>
      <c r="C22" s="48" t="s">
        <v>17</v>
      </c>
      <c r="D22" s="48" t="s">
        <v>17</v>
      </c>
      <c r="E22" s="48" t="s">
        <v>17</v>
      </c>
      <c r="F22" s="48" t="s">
        <v>17</v>
      </c>
      <c r="G22" s="48" t="s">
        <v>17</v>
      </c>
      <c r="H22" s="48" t="s">
        <v>17</v>
      </c>
      <c r="I22" s="48" t="s">
        <v>17</v>
      </c>
      <c r="J22" s="48" t="s">
        <v>17</v>
      </c>
      <c r="K22" s="48" t="s">
        <v>17</v>
      </c>
      <c r="L22" s="48" t="s">
        <v>17</v>
      </c>
      <c r="M22" s="48" t="s">
        <v>17</v>
      </c>
      <c r="N22" s="48" t="s">
        <v>17</v>
      </c>
      <c r="O22" s="49" t="s">
        <v>18</v>
      </c>
      <c r="P22" s="48" t="s">
        <v>17</v>
      </c>
      <c r="Q22" s="48" t="s">
        <v>19</v>
      </c>
    </row>
    <row r="23" spans="1:23" ht="19.5" customHeight="1">
      <c r="A23" s="81" t="s">
        <v>171</v>
      </c>
      <c r="B23" s="106">
        <v>50</v>
      </c>
      <c r="C23" s="84">
        <v>51</v>
      </c>
      <c r="D23" s="84">
        <v>62</v>
      </c>
      <c r="E23" s="84">
        <v>51</v>
      </c>
      <c r="F23" s="84">
        <v>52</v>
      </c>
      <c r="G23" s="84">
        <v>46</v>
      </c>
      <c r="H23" s="84">
        <v>45</v>
      </c>
      <c r="I23" s="84"/>
      <c r="J23" s="84"/>
      <c r="K23" s="84"/>
      <c r="L23" s="67"/>
      <c r="M23" s="84"/>
      <c r="N23" s="84"/>
      <c r="O23" s="50">
        <f>B23*(IF(C23="",0,1)+IF(D23="",0,1)+IF(E23="",0,1)+IF(F23="",0,1)+IF(G23="",0,1)+IF(H23="",0,1)+IF(I23="",0,1)+IF(J23="",0,1)+IF(K23="",0,1)+IF(L23="",0,1)+IF(M23="",0,1)+IF(N23="",0,1))</f>
        <v>300</v>
      </c>
      <c r="P23" s="47">
        <f>SUM(C23:N23)</f>
        <v>307</v>
      </c>
      <c r="Q23" s="57">
        <f>IF(O23=0,"-",P23/O23)</f>
        <v>1.0233333333333334</v>
      </c>
    </row>
    <row r="24" spans="1:23" ht="19.5" customHeight="1">
      <c r="A24" s="81" t="s">
        <v>172</v>
      </c>
      <c r="B24" s="421">
        <v>120</v>
      </c>
      <c r="C24" s="422">
        <v>117</v>
      </c>
      <c r="D24" s="422">
        <v>102</v>
      </c>
      <c r="E24" s="422">
        <v>129</v>
      </c>
      <c r="F24" s="422">
        <v>25</v>
      </c>
      <c r="G24" s="422">
        <v>95</v>
      </c>
      <c r="H24" s="422">
        <v>91</v>
      </c>
      <c r="I24" s="422"/>
      <c r="J24" s="422"/>
      <c r="K24" s="422"/>
      <c r="L24" s="67"/>
      <c r="M24" s="422"/>
      <c r="N24" s="422"/>
      <c r="O24" s="50">
        <f t="shared" ref="O24:P41" si="6">B24*(IF(C24="",0,1)+IF(D24="",0,1)+IF(E24="",0,1)+IF(F24="",0,1)+IF(G24="",0,1)+IF(H24="",0,1)+IF(I24="",0,1)+IF(J24="",0,1)+IF(K24="",0,1)+IF(L24="",0,1)+IF(M24="",0,1)+IF(N24="",0,1))</f>
        <v>720</v>
      </c>
      <c r="P24" s="47">
        <f>SUM(C24:N24)</f>
        <v>559</v>
      </c>
      <c r="Q24" s="57">
        <f t="shared" ref="Q24:Q42" si="7">IF(O24=0,"-",P24/O24)</f>
        <v>0.77638888888888891</v>
      </c>
    </row>
    <row r="25" spans="1:23" ht="19.5" customHeight="1">
      <c r="A25" s="81" t="s">
        <v>173</v>
      </c>
      <c r="B25" s="421">
        <v>800</v>
      </c>
      <c r="C25" s="422">
        <v>748</v>
      </c>
      <c r="D25" s="422">
        <v>760</v>
      </c>
      <c r="E25" s="422">
        <v>811</v>
      </c>
      <c r="F25" s="422">
        <v>750</v>
      </c>
      <c r="G25" s="422">
        <v>661</v>
      </c>
      <c r="H25" s="422">
        <v>511</v>
      </c>
      <c r="I25" s="422"/>
      <c r="J25" s="422"/>
      <c r="K25" s="422"/>
      <c r="L25" s="67"/>
      <c r="M25" s="422"/>
      <c r="N25" s="422"/>
      <c r="O25" s="50">
        <f t="shared" si="6"/>
        <v>4800</v>
      </c>
      <c r="P25" s="47">
        <f>SUM(C25:N25)</f>
        <v>4241</v>
      </c>
      <c r="Q25" s="57">
        <f t="shared" si="7"/>
        <v>0.88354166666666667</v>
      </c>
    </row>
    <row r="26" spans="1:23" ht="19.5" customHeight="1">
      <c r="A26" s="81" t="s">
        <v>174</v>
      </c>
      <c r="B26" s="106">
        <v>90</v>
      </c>
      <c r="C26" s="84">
        <v>98</v>
      </c>
      <c r="D26" s="84">
        <v>115</v>
      </c>
      <c r="E26" s="84">
        <v>121</v>
      </c>
      <c r="F26" s="84">
        <v>105</v>
      </c>
      <c r="G26" s="84">
        <v>109</v>
      </c>
      <c r="H26" s="84">
        <v>85</v>
      </c>
      <c r="I26" s="422"/>
      <c r="J26" s="422"/>
      <c r="K26" s="422"/>
      <c r="L26" s="67"/>
      <c r="M26" s="422"/>
      <c r="N26" s="422"/>
      <c r="O26" s="50">
        <f t="shared" si="6"/>
        <v>540</v>
      </c>
      <c r="P26" s="50">
        <f t="shared" si="6"/>
        <v>588</v>
      </c>
      <c r="Q26" s="57">
        <f t="shared" si="7"/>
        <v>1.0888888888888888</v>
      </c>
    </row>
    <row r="27" spans="1:23" ht="19.5" customHeight="1">
      <c r="A27" s="81" t="s">
        <v>175</v>
      </c>
      <c r="B27" s="106">
        <v>120</v>
      </c>
      <c r="C27" s="84">
        <v>123</v>
      </c>
      <c r="D27" s="84">
        <v>127</v>
      </c>
      <c r="E27" s="84">
        <v>150</v>
      </c>
      <c r="F27" s="84">
        <v>109</v>
      </c>
      <c r="G27" s="84">
        <v>117</v>
      </c>
      <c r="H27" s="84">
        <v>128</v>
      </c>
      <c r="I27" s="422"/>
      <c r="J27" s="422"/>
      <c r="K27" s="422"/>
      <c r="L27" s="67"/>
      <c r="M27" s="422"/>
      <c r="N27" s="422"/>
      <c r="O27" s="50">
        <f t="shared" si="6"/>
        <v>720</v>
      </c>
      <c r="P27" s="50">
        <f t="shared" si="6"/>
        <v>738</v>
      </c>
      <c r="Q27" s="57">
        <f t="shared" si="7"/>
        <v>1.0249999999999999</v>
      </c>
    </row>
    <row r="28" spans="1:23" ht="19.5" customHeight="1">
      <c r="A28" s="81" t="s">
        <v>176</v>
      </c>
      <c r="B28" s="106">
        <v>100</v>
      </c>
      <c r="C28" s="84">
        <v>195</v>
      </c>
      <c r="D28" s="84">
        <v>149</v>
      </c>
      <c r="E28" s="84">
        <v>180</v>
      </c>
      <c r="F28" s="84">
        <v>177</v>
      </c>
      <c r="G28" s="84">
        <v>174</v>
      </c>
      <c r="H28" s="84">
        <v>122</v>
      </c>
      <c r="I28" s="84"/>
      <c r="J28" s="84"/>
      <c r="K28" s="84"/>
      <c r="L28" s="67"/>
      <c r="M28" s="84"/>
      <c r="N28" s="84"/>
      <c r="O28" s="50">
        <f t="shared" si="6"/>
        <v>600</v>
      </c>
      <c r="P28" s="47">
        <f>SUM(C28:N28)</f>
        <v>997</v>
      </c>
      <c r="Q28" s="57">
        <f t="shared" si="7"/>
        <v>1.6616666666666666</v>
      </c>
    </row>
    <row r="29" spans="1:23" ht="19.5" customHeight="1">
      <c r="A29" s="81" t="s">
        <v>177</v>
      </c>
      <c r="B29" s="106">
        <v>50</v>
      </c>
      <c r="C29" s="84">
        <v>49</v>
      </c>
      <c r="D29" s="84">
        <v>51</v>
      </c>
      <c r="E29" s="84">
        <v>52</v>
      </c>
      <c r="F29" s="84">
        <v>60</v>
      </c>
      <c r="G29" s="84">
        <v>47</v>
      </c>
      <c r="H29" s="84">
        <v>41</v>
      </c>
      <c r="I29" s="84"/>
      <c r="J29" s="84"/>
      <c r="K29" s="84"/>
      <c r="L29" s="67"/>
      <c r="M29" s="84"/>
      <c r="N29" s="84"/>
      <c r="O29" s="50">
        <f t="shared" si="6"/>
        <v>300</v>
      </c>
      <c r="P29" s="47">
        <f t="shared" ref="P29:P41" si="8">SUM(C29:N29)</f>
        <v>300</v>
      </c>
      <c r="Q29" s="57">
        <f t="shared" si="7"/>
        <v>1</v>
      </c>
      <c r="W29" s="214"/>
    </row>
    <row r="30" spans="1:23" ht="19.5" customHeight="1">
      <c r="A30" s="81" t="s">
        <v>178</v>
      </c>
      <c r="B30" s="421">
        <v>20</v>
      </c>
      <c r="C30" s="422">
        <v>19</v>
      </c>
      <c r="D30" s="422">
        <v>23</v>
      </c>
      <c r="E30" s="422">
        <v>27</v>
      </c>
      <c r="F30" s="422">
        <v>29</v>
      </c>
      <c r="G30" s="422">
        <v>21</v>
      </c>
      <c r="H30" s="422">
        <v>19</v>
      </c>
      <c r="I30" s="422"/>
      <c r="J30" s="422"/>
      <c r="K30" s="422"/>
      <c r="L30" s="67"/>
      <c r="M30" s="422"/>
      <c r="N30" s="422"/>
      <c r="O30" s="50">
        <f t="shared" si="6"/>
        <v>120</v>
      </c>
      <c r="P30" s="47">
        <f t="shared" si="8"/>
        <v>138</v>
      </c>
      <c r="Q30" s="57">
        <f t="shared" si="7"/>
        <v>1.1499999999999999</v>
      </c>
    </row>
    <row r="31" spans="1:23" ht="19.5" customHeight="1">
      <c r="A31" s="81" t="s">
        <v>179</v>
      </c>
      <c r="B31" s="421">
        <v>100</v>
      </c>
      <c r="C31" s="422">
        <v>90</v>
      </c>
      <c r="D31" s="422">
        <v>116</v>
      </c>
      <c r="E31" s="422">
        <v>120</v>
      </c>
      <c r="F31" s="422">
        <v>106</v>
      </c>
      <c r="G31" s="422">
        <v>118</v>
      </c>
      <c r="H31" s="422">
        <v>94</v>
      </c>
      <c r="I31" s="422"/>
      <c r="J31" s="422"/>
      <c r="K31" s="422"/>
      <c r="L31" s="67"/>
      <c r="M31" s="422"/>
      <c r="N31" s="422"/>
      <c r="O31" s="50">
        <f t="shared" si="6"/>
        <v>600</v>
      </c>
      <c r="P31" s="47">
        <f t="shared" si="8"/>
        <v>644</v>
      </c>
      <c r="Q31" s="57">
        <f t="shared" si="7"/>
        <v>1.0733333333333333</v>
      </c>
    </row>
    <row r="32" spans="1:23" ht="19.5" customHeight="1">
      <c r="A32" s="81" t="s">
        <v>180</v>
      </c>
      <c r="B32" s="106">
        <v>70</v>
      </c>
      <c r="C32" s="84">
        <v>75</v>
      </c>
      <c r="D32" s="84">
        <v>77</v>
      </c>
      <c r="E32" s="84">
        <v>73</v>
      </c>
      <c r="F32" s="84">
        <v>76</v>
      </c>
      <c r="G32" s="84">
        <v>66</v>
      </c>
      <c r="H32" s="84">
        <v>77</v>
      </c>
      <c r="I32" s="422"/>
      <c r="J32" s="422"/>
      <c r="K32" s="422"/>
      <c r="L32" s="67"/>
      <c r="M32" s="422"/>
      <c r="N32" s="422"/>
      <c r="O32" s="50">
        <f t="shared" si="6"/>
        <v>420</v>
      </c>
      <c r="P32" s="47">
        <f t="shared" si="8"/>
        <v>444</v>
      </c>
      <c r="Q32" s="57">
        <f t="shared" si="7"/>
        <v>1.0571428571428572</v>
      </c>
    </row>
    <row r="33" spans="1:17" ht="33.75" customHeight="1">
      <c r="A33" s="81" t="s">
        <v>181</v>
      </c>
      <c r="B33" s="106">
        <v>70</v>
      </c>
      <c r="C33" s="84">
        <v>106</v>
      </c>
      <c r="D33" s="84">
        <v>124</v>
      </c>
      <c r="E33" s="84">
        <v>126</v>
      </c>
      <c r="F33" s="84">
        <v>129</v>
      </c>
      <c r="G33" s="84">
        <v>98</v>
      </c>
      <c r="H33" s="84">
        <v>78</v>
      </c>
      <c r="I33" s="422"/>
      <c r="J33" s="422"/>
      <c r="K33" s="422"/>
      <c r="L33" s="67"/>
      <c r="M33" s="422"/>
      <c r="N33" s="422"/>
      <c r="O33" s="50">
        <f t="shared" si="6"/>
        <v>420</v>
      </c>
      <c r="P33" s="47">
        <f t="shared" si="8"/>
        <v>661</v>
      </c>
      <c r="Q33" s="57">
        <f t="shared" si="7"/>
        <v>1.5738095238095238</v>
      </c>
    </row>
    <row r="34" spans="1:17" ht="19.5" customHeight="1">
      <c r="A34" s="81" t="s">
        <v>182</v>
      </c>
      <c r="B34" s="106">
        <v>64</v>
      </c>
      <c r="C34" s="84">
        <v>90</v>
      </c>
      <c r="D34" s="84">
        <v>56</v>
      </c>
      <c r="E34" s="84">
        <v>20</v>
      </c>
      <c r="F34" s="84">
        <v>43</v>
      </c>
      <c r="G34" s="84">
        <v>79</v>
      </c>
      <c r="H34" s="84">
        <v>77</v>
      </c>
      <c r="I34" s="422"/>
      <c r="J34" s="422"/>
      <c r="K34" s="422"/>
      <c r="L34" s="67"/>
      <c r="M34" s="422"/>
      <c r="N34" s="422"/>
      <c r="O34" s="50">
        <f t="shared" si="6"/>
        <v>384</v>
      </c>
      <c r="P34" s="47">
        <f t="shared" si="8"/>
        <v>365</v>
      </c>
      <c r="Q34" s="57">
        <f t="shared" si="7"/>
        <v>0.95052083333333337</v>
      </c>
    </row>
    <row r="35" spans="1:17" ht="19.5" customHeight="1">
      <c r="A35" s="81" t="s">
        <v>183</v>
      </c>
      <c r="B35" s="421">
        <v>100</v>
      </c>
      <c r="C35" s="422">
        <v>120</v>
      </c>
      <c r="D35" s="422">
        <v>118</v>
      </c>
      <c r="E35" s="422">
        <v>116</v>
      </c>
      <c r="F35" s="422">
        <v>129</v>
      </c>
      <c r="G35" s="422">
        <v>115</v>
      </c>
      <c r="H35" s="422">
        <v>116</v>
      </c>
      <c r="I35" s="422"/>
      <c r="J35" s="422"/>
      <c r="K35" s="422"/>
      <c r="L35" s="67"/>
      <c r="M35" s="422"/>
      <c r="N35" s="422"/>
      <c r="O35" s="50">
        <f t="shared" si="6"/>
        <v>600</v>
      </c>
      <c r="P35" s="47">
        <f t="shared" si="8"/>
        <v>714</v>
      </c>
      <c r="Q35" s="57">
        <f t="shared" si="7"/>
        <v>1.19</v>
      </c>
    </row>
    <row r="36" spans="1:17" ht="19.5" customHeight="1">
      <c r="A36" s="81" t="s">
        <v>184</v>
      </c>
      <c r="B36" s="421">
        <v>70</v>
      </c>
      <c r="C36" s="422">
        <v>81</v>
      </c>
      <c r="D36" s="422">
        <v>97</v>
      </c>
      <c r="E36" s="422">
        <v>86</v>
      </c>
      <c r="F36" s="422">
        <v>82</v>
      </c>
      <c r="G36" s="422">
        <v>72</v>
      </c>
      <c r="H36" s="422">
        <v>66</v>
      </c>
      <c r="I36" s="422"/>
      <c r="J36" s="422"/>
      <c r="K36" s="422"/>
      <c r="L36" s="67"/>
      <c r="M36" s="422"/>
      <c r="N36" s="422"/>
      <c r="O36" s="50">
        <f t="shared" si="6"/>
        <v>420</v>
      </c>
      <c r="P36" s="47">
        <f t="shared" si="8"/>
        <v>484</v>
      </c>
      <c r="Q36" s="57">
        <f t="shared" si="7"/>
        <v>1.1523809523809523</v>
      </c>
    </row>
    <row r="37" spans="1:17" ht="19.5" customHeight="1">
      <c r="A37" s="81" t="s">
        <v>185</v>
      </c>
      <c r="B37" s="421">
        <v>954</v>
      </c>
      <c r="C37" s="422">
        <v>1025</v>
      </c>
      <c r="D37" s="422">
        <v>836</v>
      </c>
      <c r="E37" s="422">
        <v>1007</v>
      </c>
      <c r="F37" s="422">
        <v>982</v>
      </c>
      <c r="G37" s="422">
        <v>958</v>
      </c>
      <c r="H37" s="422">
        <v>702</v>
      </c>
      <c r="I37" s="422"/>
      <c r="J37" s="422"/>
      <c r="K37" s="422"/>
      <c r="L37" s="67"/>
      <c r="M37" s="422"/>
      <c r="N37" s="422"/>
      <c r="O37" s="50">
        <f t="shared" si="6"/>
        <v>5724</v>
      </c>
      <c r="P37" s="47">
        <f t="shared" si="8"/>
        <v>5510</v>
      </c>
      <c r="Q37" s="57">
        <f t="shared" si="7"/>
        <v>0.96261355695317963</v>
      </c>
    </row>
    <row r="38" spans="1:17" ht="19.5" customHeight="1">
      <c r="A38" s="81" t="s">
        <v>186</v>
      </c>
      <c r="B38" s="421">
        <v>12</v>
      </c>
      <c r="C38" s="422">
        <v>25</v>
      </c>
      <c r="D38" s="422">
        <v>23</v>
      </c>
      <c r="E38" s="422">
        <v>16</v>
      </c>
      <c r="F38" s="422">
        <v>31</v>
      </c>
      <c r="G38" s="422">
        <v>13</v>
      </c>
      <c r="H38" s="422">
        <v>9</v>
      </c>
      <c r="I38" s="422"/>
      <c r="J38" s="422"/>
      <c r="K38" s="422"/>
      <c r="L38" s="67"/>
      <c r="M38" s="422"/>
      <c r="N38" s="422"/>
      <c r="O38" s="50">
        <f t="shared" si="6"/>
        <v>72</v>
      </c>
      <c r="P38" s="47">
        <f t="shared" si="8"/>
        <v>117</v>
      </c>
      <c r="Q38" s="57">
        <f t="shared" si="7"/>
        <v>1.625</v>
      </c>
    </row>
    <row r="39" spans="1:17" ht="19.5" customHeight="1">
      <c r="A39" s="81" t="s">
        <v>187</v>
      </c>
      <c r="B39" s="421">
        <v>40</v>
      </c>
      <c r="C39" s="422">
        <v>59</v>
      </c>
      <c r="D39" s="422">
        <v>59</v>
      </c>
      <c r="E39" s="422">
        <v>23</v>
      </c>
      <c r="F39" s="422">
        <v>60</v>
      </c>
      <c r="G39" s="422">
        <v>53</v>
      </c>
      <c r="H39" s="422">
        <v>48</v>
      </c>
      <c r="I39" s="422"/>
      <c r="J39" s="422"/>
      <c r="K39" s="422"/>
      <c r="L39" s="67"/>
      <c r="M39" s="422"/>
      <c r="N39" s="422"/>
      <c r="O39" s="50">
        <f t="shared" si="6"/>
        <v>240</v>
      </c>
      <c r="P39" s="47">
        <f t="shared" si="8"/>
        <v>302</v>
      </c>
      <c r="Q39" s="57">
        <f t="shared" si="7"/>
        <v>1.2583333333333333</v>
      </c>
    </row>
    <row r="40" spans="1:17" ht="27.75" customHeight="1">
      <c r="A40" s="81" t="s">
        <v>188</v>
      </c>
      <c r="B40" s="421">
        <v>220</v>
      </c>
      <c r="C40" s="422">
        <v>244</v>
      </c>
      <c r="D40" s="422">
        <v>241</v>
      </c>
      <c r="E40" s="422">
        <v>257</v>
      </c>
      <c r="F40" s="422">
        <v>213</v>
      </c>
      <c r="G40" s="422">
        <v>178</v>
      </c>
      <c r="H40" s="422">
        <v>197</v>
      </c>
      <c r="I40" s="422"/>
      <c r="J40" s="422"/>
      <c r="K40" s="422"/>
      <c r="L40" s="67"/>
      <c r="M40" s="422"/>
      <c r="N40" s="422"/>
      <c r="O40" s="50">
        <f t="shared" si="6"/>
        <v>1320</v>
      </c>
      <c r="P40" s="47">
        <f t="shared" si="8"/>
        <v>1330</v>
      </c>
      <c r="Q40" s="57">
        <f t="shared" si="7"/>
        <v>1.0075757575757576</v>
      </c>
    </row>
    <row r="41" spans="1:17" ht="19.5" customHeight="1">
      <c r="A41" s="81" t="s">
        <v>189</v>
      </c>
      <c r="B41" s="421">
        <v>30</v>
      </c>
      <c r="C41" s="422">
        <v>27</v>
      </c>
      <c r="D41" s="422">
        <v>35</v>
      </c>
      <c r="E41" s="422">
        <v>26</v>
      </c>
      <c r="F41" s="422">
        <v>25</v>
      </c>
      <c r="G41" s="422">
        <v>29</v>
      </c>
      <c r="H41" s="422">
        <v>31</v>
      </c>
      <c r="I41" s="422"/>
      <c r="J41" s="422"/>
      <c r="K41" s="422"/>
      <c r="L41" s="67"/>
      <c r="M41" s="422"/>
      <c r="N41" s="422"/>
      <c r="O41" s="50">
        <f t="shared" si="6"/>
        <v>180</v>
      </c>
      <c r="P41" s="47">
        <f t="shared" si="8"/>
        <v>173</v>
      </c>
      <c r="Q41" s="57">
        <f t="shared" si="7"/>
        <v>0.96111111111111114</v>
      </c>
    </row>
    <row r="42" spans="1:17" ht="19.5" customHeight="1" thickBot="1">
      <c r="A42" s="175" t="s">
        <v>47</v>
      </c>
      <c r="B42" s="232">
        <f t="shared" ref="B42:P42" si="9">SUM(B23:B41)</f>
        <v>3080</v>
      </c>
      <c r="C42" s="56">
        <f t="shared" si="9"/>
        <v>3342</v>
      </c>
      <c r="D42" s="56">
        <f t="shared" si="9"/>
        <v>3171</v>
      </c>
      <c r="E42" s="56">
        <f t="shared" si="9"/>
        <v>3391</v>
      </c>
      <c r="F42" s="56">
        <f t="shared" si="9"/>
        <v>3183</v>
      </c>
      <c r="G42" s="56">
        <f t="shared" si="9"/>
        <v>3049</v>
      </c>
      <c r="H42" s="56">
        <f t="shared" si="9"/>
        <v>2537</v>
      </c>
      <c r="I42" s="56">
        <f t="shared" si="9"/>
        <v>0</v>
      </c>
      <c r="J42" s="56">
        <f t="shared" si="9"/>
        <v>0</v>
      </c>
      <c r="K42" s="56">
        <f t="shared" si="9"/>
        <v>0</v>
      </c>
      <c r="L42" s="56">
        <f t="shared" si="9"/>
        <v>0</v>
      </c>
      <c r="M42" s="56">
        <f t="shared" si="9"/>
        <v>0</v>
      </c>
      <c r="N42" s="56">
        <f t="shared" si="9"/>
        <v>0</v>
      </c>
      <c r="O42" s="56">
        <f t="shared" si="9"/>
        <v>18480</v>
      </c>
      <c r="P42" s="56">
        <f t="shared" si="9"/>
        <v>18612</v>
      </c>
      <c r="Q42" s="57">
        <f t="shared" si="7"/>
        <v>1.0071428571428571</v>
      </c>
    </row>
    <row r="43" spans="1:17">
      <c r="C43" s="30"/>
      <c r="D43"/>
      <c r="E43"/>
      <c r="F43"/>
      <c r="G43"/>
      <c r="H43"/>
      <c r="I43"/>
      <c r="J43"/>
      <c r="K43"/>
      <c r="L43"/>
      <c r="M43"/>
      <c r="N43"/>
    </row>
    <row r="44" spans="1:17">
      <c r="C44" s="30"/>
      <c r="D44"/>
      <c r="E44"/>
      <c r="F44"/>
      <c r="G44"/>
      <c r="H44"/>
      <c r="I44"/>
      <c r="J44"/>
      <c r="K44"/>
      <c r="L44"/>
      <c r="M44"/>
      <c r="N44"/>
    </row>
    <row r="45" spans="1:17">
      <c r="A45" s="29" t="s">
        <v>48</v>
      </c>
      <c r="C45" s="30"/>
      <c r="D45"/>
      <c r="E45"/>
      <c r="F45"/>
      <c r="G45"/>
      <c r="H45"/>
      <c r="I45"/>
      <c r="J45"/>
      <c r="K45"/>
      <c r="L45"/>
      <c r="M45"/>
      <c r="N45"/>
    </row>
    <row r="46" spans="1:17">
      <c r="C46" s="30"/>
      <c r="D46"/>
      <c r="E46"/>
      <c r="F46"/>
      <c r="G46"/>
      <c r="H46"/>
      <c r="I46"/>
      <c r="J46"/>
      <c r="K46"/>
      <c r="L46"/>
      <c r="M46"/>
      <c r="N46"/>
    </row>
    <row r="47" spans="1:17">
      <c r="C47" s="30"/>
      <c r="D47"/>
      <c r="E47"/>
      <c r="F47"/>
      <c r="G47"/>
      <c r="H47"/>
      <c r="I47"/>
      <c r="J47"/>
      <c r="K47"/>
      <c r="L47"/>
      <c r="M47"/>
      <c r="N47"/>
    </row>
    <row r="48" spans="1:17">
      <c r="C48" s="30"/>
      <c r="D48"/>
      <c r="E48"/>
      <c r="F48"/>
      <c r="G48"/>
      <c r="H48"/>
      <c r="I48"/>
      <c r="J48"/>
      <c r="K48"/>
      <c r="L48"/>
      <c r="M48"/>
      <c r="N48"/>
    </row>
    <row r="49" spans="3:14">
      <c r="C49" s="30"/>
      <c r="D49"/>
      <c r="E49"/>
      <c r="F49"/>
      <c r="G49"/>
      <c r="H49"/>
      <c r="I49"/>
      <c r="J49"/>
      <c r="K49"/>
      <c r="L49"/>
      <c r="M49"/>
      <c r="N49"/>
    </row>
    <row r="50" spans="3:14">
      <c r="C50" s="30"/>
      <c r="D50"/>
      <c r="E50"/>
      <c r="F50"/>
      <c r="G50"/>
      <c r="H50"/>
      <c r="I50"/>
      <c r="J50"/>
      <c r="K50"/>
      <c r="L50"/>
      <c r="M50"/>
      <c r="N50"/>
    </row>
    <row r="51" spans="3:14">
      <c r="C51" s="30"/>
      <c r="D51"/>
      <c r="E51"/>
      <c r="F51"/>
      <c r="G51"/>
      <c r="H51"/>
      <c r="I51"/>
      <c r="J51"/>
      <c r="K51"/>
      <c r="L51"/>
      <c r="M51"/>
      <c r="N51"/>
    </row>
    <row r="52" spans="3:14">
      <c r="C52" s="30"/>
      <c r="D52"/>
      <c r="E52"/>
      <c r="F52"/>
      <c r="G52"/>
      <c r="H52"/>
      <c r="I52"/>
      <c r="J52"/>
      <c r="K52"/>
      <c r="L52"/>
      <c r="M52"/>
      <c r="N52"/>
    </row>
    <row r="53" spans="3:14">
      <c r="C53" s="30"/>
      <c r="D53"/>
      <c r="E53"/>
      <c r="F53"/>
      <c r="G53"/>
      <c r="H53"/>
      <c r="I53"/>
      <c r="J53"/>
      <c r="K53"/>
      <c r="L53"/>
      <c r="M53"/>
      <c r="N53"/>
    </row>
    <row r="54" spans="3:14">
      <c r="C54" s="30"/>
      <c r="D54"/>
      <c r="E54"/>
      <c r="F54"/>
      <c r="G54"/>
      <c r="H54"/>
      <c r="I54"/>
      <c r="J54"/>
      <c r="K54"/>
      <c r="L54"/>
      <c r="M54"/>
      <c r="N54"/>
    </row>
    <row r="55" spans="3:14">
      <c r="C55" s="30"/>
      <c r="D55"/>
      <c r="E55"/>
      <c r="F55"/>
      <c r="G55"/>
      <c r="H55"/>
      <c r="I55"/>
      <c r="J55"/>
      <c r="K55"/>
      <c r="L55"/>
      <c r="M55"/>
      <c r="N55"/>
    </row>
    <row r="56" spans="3:14">
      <c r="C56" s="30"/>
      <c r="D56"/>
      <c r="E56"/>
      <c r="F56"/>
      <c r="G56"/>
      <c r="H56"/>
      <c r="I56"/>
      <c r="J56"/>
      <c r="K56"/>
      <c r="L56"/>
      <c r="M56"/>
      <c r="N56"/>
    </row>
    <row r="57" spans="3:14">
      <c r="C57" s="30"/>
      <c r="D57"/>
      <c r="E57"/>
      <c r="F57"/>
      <c r="G57"/>
      <c r="H57"/>
      <c r="I57"/>
      <c r="J57"/>
      <c r="K57"/>
      <c r="L57"/>
      <c r="M57"/>
      <c r="N57"/>
    </row>
    <row r="58" spans="3:14">
      <c r="C58" s="30"/>
      <c r="D58"/>
      <c r="E58"/>
      <c r="F58"/>
      <c r="G58"/>
      <c r="H58"/>
      <c r="I58"/>
      <c r="J58"/>
      <c r="K58"/>
      <c r="L58"/>
      <c r="M58"/>
      <c r="N58"/>
    </row>
    <row r="59" spans="3:14">
      <c r="C59" s="30"/>
      <c r="D59"/>
      <c r="E59"/>
      <c r="F59"/>
      <c r="G59"/>
      <c r="H59"/>
      <c r="I59"/>
      <c r="J59"/>
      <c r="K59"/>
      <c r="L59"/>
      <c r="M59"/>
      <c r="N59"/>
    </row>
    <row r="60" spans="3:14">
      <c r="C60" s="30"/>
      <c r="D60"/>
      <c r="E60"/>
      <c r="F60"/>
      <c r="G60"/>
      <c r="H60"/>
      <c r="I60"/>
      <c r="J60"/>
      <c r="K60"/>
      <c r="L60"/>
      <c r="M60"/>
      <c r="N60"/>
    </row>
    <row r="61" spans="3:14">
      <c r="C61" s="30"/>
      <c r="D61"/>
      <c r="E61"/>
      <c r="F61"/>
      <c r="G61"/>
      <c r="H61"/>
      <c r="I61"/>
      <c r="J61"/>
      <c r="K61"/>
      <c r="L61"/>
      <c r="M61"/>
      <c r="N61"/>
    </row>
    <row r="62" spans="3:14">
      <c r="C62" s="30"/>
      <c r="D62"/>
      <c r="E62"/>
      <c r="F62"/>
      <c r="G62"/>
      <c r="H62"/>
      <c r="I62"/>
      <c r="J62"/>
      <c r="K62"/>
      <c r="L62"/>
      <c r="M62"/>
      <c r="N62"/>
    </row>
    <row r="63" spans="3:14">
      <c r="C63" s="30"/>
      <c r="D63"/>
      <c r="E63"/>
      <c r="F63"/>
      <c r="G63"/>
      <c r="H63"/>
      <c r="I63"/>
      <c r="J63"/>
      <c r="K63"/>
      <c r="L63"/>
      <c r="M63"/>
      <c r="N63"/>
    </row>
    <row r="64" spans="3:14">
      <c r="C64" s="30"/>
      <c r="D64"/>
      <c r="E64"/>
      <c r="F64"/>
      <c r="G64"/>
      <c r="H64"/>
      <c r="I64"/>
      <c r="J64"/>
      <c r="K64"/>
      <c r="L64"/>
      <c r="M64"/>
      <c r="N64"/>
    </row>
    <row r="65" spans="3:14">
      <c r="C65" s="30"/>
      <c r="D65"/>
      <c r="E65"/>
      <c r="F65"/>
      <c r="G65"/>
      <c r="H65"/>
      <c r="I65"/>
      <c r="J65"/>
      <c r="K65"/>
      <c r="L65"/>
      <c r="M65"/>
      <c r="N65"/>
    </row>
    <row r="66" spans="3:14">
      <c r="C66" s="30"/>
      <c r="D66"/>
      <c r="E66"/>
      <c r="F66"/>
      <c r="G66"/>
      <c r="H66"/>
      <c r="I66"/>
      <c r="J66"/>
      <c r="K66"/>
      <c r="L66"/>
      <c r="M66"/>
      <c r="N66"/>
    </row>
    <row r="67" spans="3:14">
      <c r="C67" s="30"/>
      <c r="D67"/>
      <c r="E67"/>
      <c r="F67"/>
      <c r="G67"/>
      <c r="H67"/>
      <c r="I67"/>
      <c r="J67"/>
      <c r="K67"/>
      <c r="L67"/>
      <c r="M67"/>
      <c r="N67"/>
    </row>
    <row r="68" spans="3:14">
      <c r="C68" s="30"/>
      <c r="D68"/>
      <c r="E68"/>
      <c r="F68"/>
      <c r="G68"/>
      <c r="H68"/>
      <c r="I68"/>
      <c r="J68"/>
      <c r="K68"/>
      <c r="L68"/>
      <c r="M68"/>
      <c r="N68"/>
    </row>
    <row r="69" spans="3:14">
      <c r="C69" s="30"/>
      <c r="D69"/>
      <c r="E69"/>
      <c r="F69"/>
      <c r="G69"/>
      <c r="H69"/>
      <c r="I69"/>
      <c r="J69"/>
      <c r="K69"/>
      <c r="L69"/>
      <c r="M69"/>
      <c r="N69"/>
    </row>
    <row r="70" spans="3:14">
      <c r="C70" s="30"/>
      <c r="D70"/>
      <c r="E70"/>
      <c r="F70"/>
      <c r="G70"/>
      <c r="H70"/>
      <c r="I70"/>
      <c r="J70"/>
      <c r="K70"/>
      <c r="L70"/>
      <c r="M70"/>
      <c r="N70"/>
    </row>
    <row r="71" spans="3:14">
      <c r="C71" s="30"/>
      <c r="D71"/>
      <c r="E71"/>
      <c r="F71"/>
      <c r="G71"/>
      <c r="H71"/>
      <c r="I71"/>
      <c r="J71"/>
      <c r="K71"/>
      <c r="L71"/>
      <c r="M71"/>
      <c r="N71"/>
    </row>
    <row r="72" spans="3:14">
      <c r="C72" s="30"/>
      <c r="D72"/>
      <c r="E72"/>
      <c r="F72"/>
      <c r="G72"/>
      <c r="H72"/>
      <c r="I72"/>
      <c r="J72"/>
      <c r="K72"/>
      <c r="L72"/>
      <c r="M72"/>
      <c r="N72"/>
    </row>
    <row r="73" spans="3:14">
      <c r="C73" s="30"/>
      <c r="D73"/>
      <c r="E73"/>
      <c r="F73"/>
      <c r="G73"/>
      <c r="H73"/>
      <c r="I73"/>
      <c r="J73"/>
      <c r="K73"/>
      <c r="L73"/>
      <c r="M73"/>
      <c r="N73"/>
    </row>
    <row r="74" spans="3:14">
      <c r="C74" s="30"/>
      <c r="D74"/>
      <c r="E74"/>
      <c r="F74"/>
      <c r="G74"/>
      <c r="H74"/>
      <c r="I74"/>
      <c r="J74"/>
      <c r="K74"/>
      <c r="L74"/>
      <c r="M74"/>
      <c r="N74"/>
    </row>
    <row r="75" spans="3:14">
      <c r="C75" s="30"/>
      <c r="D75"/>
      <c r="E75"/>
      <c r="F75"/>
      <c r="G75"/>
      <c r="H75"/>
      <c r="I75"/>
      <c r="J75"/>
      <c r="K75"/>
      <c r="L75"/>
      <c r="M75"/>
      <c r="N75"/>
    </row>
    <row r="76" spans="3:14">
      <c r="C76" s="30"/>
      <c r="D76"/>
      <c r="E76"/>
      <c r="F76"/>
      <c r="G76"/>
      <c r="H76"/>
      <c r="I76"/>
      <c r="J76"/>
      <c r="K76"/>
      <c r="L76"/>
      <c r="M76"/>
      <c r="N76"/>
    </row>
    <row r="77" spans="3:14">
      <c r="C77" s="30"/>
      <c r="D77"/>
      <c r="E77"/>
      <c r="F77"/>
      <c r="G77"/>
      <c r="H77"/>
      <c r="I77"/>
      <c r="J77"/>
      <c r="K77"/>
      <c r="L77"/>
      <c r="M77"/>
      <c r="N77"/>
    </row>
    <row r="78" spans="3:14">
      <c r="C78" s="30"/>
      <c r="D78"/>
      <c r="E78"/>
      <c r="F78"/>
      <c r="G78"/>
      <c r="H78"/>
      <c r="I78"/>
      <c r="J78"/>
      <c r="K78"/>
      <c r="L78"/>
      <c r="M78"/>
      <c r="N78"/>
    </row>
    <row r="79" spans="3:14">
      <c r="C79" s="30"/>
      <c r="D79"/>
      <c r="E79"/>
      <c r="F79"/>
      <c r="G79"/>
      <c r="H79"/>
      <c r="I79"/>
      <c r="J79"/>
      <c r="K79"/>
      <c r="L79"/>
      <c r="M79"/>
      <c r="N79"/>
    </row>
    <row r="80" spans="3:14">
      <c r="C80" s="30"/>
      <c r="D80"/>
      <c r="E80"/>
      <c r="F80"/>
      <c r="G80"/>
      <c r="H80"/>
      <c r="I80"/>
      <c r="J80"/>
      <c r="K80"/>
      <c r="L80"/>
      <c r="M80"/>
      <c r="N80"/>
    </row>
    <row r="81" spans="3:14">
      <c r="C81" s="30"/>
      <c r="D81"/>
      <c r="E81"/>
      <c r="F81"/>
      <c r="G81"/>
      <c r="H81"/>
      <c r="I81"/>
      <c r="J81"/>
      <c r="K81"/>
      <c r="L81"/>
      <c r="M81"/>
      <c r="N81"/>
    </row>
    <row r="82" spans="3:14">
      <c r="C82" s="30"/>
      <c r="D82"/>
      <c r="E82"/>
      <c r="F82"/>
      <c r="G82"/>
      <c r="H82"/>
      <c r="I82"/>
      <c r="J82"/>
      <c r="K82"/>
      <c r="L82"/>
      <c r="M82"/>
      <c r="N82"/>
    </row>
    <row r="83" spans="3:14">
      <c r="C83" s="30"/>
      <c r="D83"/>
      <c r="E83"/>
      <c r="F83"/>
      <c r="G83"/>
      <c r="H83"/>
      <c r="I83"/>
      <c r="J83"/>
      <c r="K83"/>
      <c r="L83"/>
      <c r="M83"/>
      <c r="N83"/>
    </row>
    <row r="84" spans="3:14">
      <c r="C84" s="30"/>
      <c r="D84"/>
      <c r="E84"/>
      <c r="F84"/>
      <c r="G84"/>
      <c r="H84"/>
      <c r="I84"/>
      <c r="J84"/>
      <c r="K84"/>
      <c r="L84"/>
      <c r="M84"/>
      <c r="N84"/>
    </row>
    <row r="85" spans="3:14">
      <c r="C85" s="30"/>
      <c r="D85"/>
      <c r="E85"/>
      <c r="F85"/>
      <c r="G85"/>
      <c r="H85"/>
      <c r="I85"/>
      <c r="J85"/>
      <c r="K85"/>
      <c r="L85"/>
      <c r="M85"/>
      <c r="N85"/>
    </row>
    <row r="86" spans="3:14">
      <c r="C86" s="30"/>
      <c r="D86"/>
      <c r="E86"/>
      <c r="F86"/>
      <c r="G86"/>
      <c r="H86"/>
      <c r="I86"/>
      <c r="J86"/>
      <c r="K86"/>
      <c r="L86"/>
      <c r="M86"/>
      <c r="N86"/>
    </row>
    <row r="87" spans="3:14">
      <c r="C87" s="30"/>
      <c r="D87"/>
      <c r="E87"/>
      <c r="F87"/>
      <c r="G87"/>
      <c r="H87"/>
      <c r="I87"/>
      <c r="J87"/>
      <c r="K87"/>
      <c r="L87"/>
      <c r="M87"/>
      <c r="N87"/>
    </row>
    <row r="88" spans="3:14">
      <c r="C88" s="30"/>
      <c r="D88"/>
      <c r="E88"/>
      <c r="F88"/>
      <c r="G88"/>
      <c r="H88"/>
      <c r="I88"/>
      <c r="J88"/>
      <c r="K88"/>
      <c r="L88"/>
      <c r="M88"/>
      <c r="N88"/>
    </row>
    <row r="89" spans="3:14">
      <c r="C89" s="30"/>
      <c r="D89"/>
      <c r="E89"/>
      <c r="F89"/>
      <c r="G89"/>
      <c r="H89"/>
      <c r="I89"/>
      <c r="J89"/>
      <c r="K89"/>
      <c r="L89"/>
      <c r="M89"/>
      <c r="N89"/>
    </row>
    <row r="90" spans="3:14">
      <c r="C90" s="30"/>
      <c r="D90"/>
      <c r="E90"/>
      <c r="F90"/>
      <c r="G90"/>
      <c r="H90"/>
      <c r="I90"/>
      <c r="J90"/>
      <c r="K90"/>
      <c r="L90"/>
      <c r="M90"/>
      <c r="N90"/>
    </row>
    <row r="91" spans="3:14">
      <c r="C91" s="30"/>
      <c r="D91"/>
      <c r="E91"/>
      <c r="F91"/>
      <c r="G91"/>
      <c r="H91"/>
      <c r="I91"/>
      <c r="J91"/>
      <c r="K91"/>
      <c r="L91"/>
      <c r="M91"/>
      <c r="N91"/>
    </row>
    <row r="92" spans="3:14">
      <c r="C92" s="30"/>
      <c r="D92"/>
      <c r="E92"/>
      <c r="F92"/>
      <c r="G92"/>
      <c r="H92"/>
      <c r="I92"/>
      <c r="J92"/>
      <c r="K92"/>
      <c r="L92"/>
      <c r="M92"/>
      <c r="N92"/>
    </row>
    <row r="93" spans="3:14">
      <c r="C93" s="30"/>
      <c r="D93"/>
      <c r="E93"/>
      <c r="F93"/>
      <c r="G93"/>
      <c r="H93"/>
      <c r="I93"/>
      <c r="J93"/>
      <c r="K93"/>
      <c r="L93"/>
      <c r="M93"/>
      <c r="N93"/>
    </row>
    <row r="94" spans="3:14">
      <c r="C94" s="30"/>
      <c r="D94"/>
      <c r="E94"/>
      <c r="F94"/>
      <c r="G94"/>
      <c r="H94"/>
      <c r="I94"/>
      <c r="J94"/>
      <c r="K94"/>
      <c r="L94"/>
      <c r="M94"/>
      <c r="N94"/>
    </row>
    <row r="95" spans="3:14">
      <c r="C95" s="30"/>
      <c r="D95"/>
      <c r="E95"/>
      <c r="F95"/>
      <c r="G95"/>
      <c r="H95"/>
      <c r="I95"/>
      <c r="J95"/>
      <c r="K95"/>
      <c r="L95"/>
      <c r="M95"/>
      <c r="N95"/>
    </row>
    <row r="96" spans="3:14">
      <c r="C96" s="30"/>
      <c r="D96"/>
      <c r="E96"/>
      <c r="F96"/>
      <c r="G96"/>
      <c r="H96"/>
      <c r="I96"/>
      <c r="J96"/>
      <c r="K96"/>
      <c r="L96"/>
      <c r="M96"/>
      <c r="N96"/>
    </row>
    <row r="97" spans="3:14">
      <c r="C97" s="30"/>
      <c r="D97"/>
      <c r="E97"/>
      <c r="F97"/>
      <c r="G97"/>
      <c r="H97"/>
      <c r="I97"/>
      <c r="J97"/>
      <c r="K97"/>
      <c r="L97"/>
      <c r="M97"/>
      <c r="N97"/>
    </row>
    <row r="98" spans="3:14">
      <c r="C98" s="30"/>
      <c r="D98"/>
      <c r="E98"/>
      <c r="F98"/>
      <c r="G98"/>
      <c r="H98"/>
      <c r="I98"/>
      <c r="J98"/>
      <c r="K98"/>
      <c r="L98"/>
      <c r="M98"/>
      <c r="N98"/>
    </row>
    <row r="99" spans="3:14">
      <c r="C99" s="30"/>
      <c r="D99"/>
      <c r="E99"/>
      <c r="F99"/>
      <c r="G99"/>
      <c r="H99"/>
      <c r="I99"/>
      <c r="J99"/>
      <c r="K99"/>
      <c r="L99"/>
      <c r="M99"/>
      <c r="N99"/>
    </row>
    <row r="100" spans="3:14">
      <c r="C100" s="30"/>
      <c r="D100"/>
      <c r="E100"/>
      <c r="F100"/>
      <c r="G100"/>
      <c r="H100"/>
      <c r="I100"/>
      <c r="J100"/>
      <c r="K100"/>
      <c r="L100"/>
      <c r="M100"/>
      <c r="N100"/>
    </row>
    <row r="101" spans="3:14">
      <c r="C101" s="30"/>
      <c r="D101"/>
      <c r="E101"/>
      <c r="F101"/>
      <c r="G101"/>
      <c r="H101"/>
      <c r="I101"/>
      <c r="J101"/>
      <c r="K101"/>
      <c r="L101"/>
      <c r="M101"/>
      <c r="N101"/>
    </row>
    <row r="102" spans="3:14">
      <c r="C102" s="30"/>
      <c r="D102"/>
      <c r="E102"/>
      <c r="F102"/>
      <c r="G102"/>
      <c r="H102"/>
      <c r="I102"/>
      <c r="J102"/>
      <c r="K102"/>
      <c r="L102"/>
      <c r="M102"/>
      <c r="N102"/>
    </row>
    <row r="103" spans="3:14">
      <c r="C103" s="30"/>
      <c r="D103"/>
      <c r="E103"/>
      <c r="F103"/>
      <c r="G103"/>
      <c r="H103"/>
      <c r="I103"/>
      <c r="J103"/>
      <c r="K103"/>
      <c r="L103"/>
      <c r="M103"/>
      <c r="N103"/>
    </row>
    <row r="104" spans="3:14">
      <c r="C104" s="30"/>
      <c r="D104"/>
      <c r="E104"/>
      <c r="F104"/>
      <c r="G104"/>
      <c r="H104"/>
      <c r="I104"/>
      <c r="J104"/>
      <c r="K104"/>
      <c r="L104"/>
      <c r="M104"/>
      <c r="N104"/>
    </row>
    <row r="105" spans="3:14">
      <c r="C105" s="30"/>
      <c r="D105"/>
      <c r="E105"/>
      <c r="F105"/>
      <c r="G105"/>
      <c r="H105"/>
      <c r="I105"/>
      <c r="J105"/>
      <c r="K105"/>
      <c r="L105"/>
      <c r="M105"/>
      <c r="N105"/>
    </row>
    <row r="106" spans="3:14">
      <c r="C106" s="30"/>
      <c r="D106"/>
      <c r="E106"/>
      <c r="F106"/>
      <c r="G106"/>
      <c r="H106"/>
      <c r="I106"/>
      <c r="J106"/>
      <c r="K106"/>
      <c r="L106"/>
      <c r="M106"/>
      <c r="N106"/>
    </row>
    <row r="107" spans="3:14">
      <c r="C107" s="30"/>
      <c r="D107"/>
      <c r="E107"/>
      <c r="F107"/>
      <c r="G107"/>
      <c r="H107"/>
      <c r="I107"/>
      <c r="J107"/>
      <c r="K107"/>
      <c r="L107"/>
      <c r="M107"/>
      <c r="N107"/>
    </row>
    <row r="108" spans="3:14">
      <c r="C108" s="30"/>
      <c r="D108"/>
      <c r="E108"/>
      <c r="F108"/>
      <c r="G108"/>
      <c r="H108"/>
      <c r="I108"/>
      <c r="J108"/>
      <c r="K108"/>
      <c r="L108"/>
      <c r="M108"/>
      <c r="N108"/>
    </row>
    <row r="109" spans="3:14">
      <c r="C109" s="30"/>
      <c r="D109"/>
      <c r="E109"/>
      <c r="F109"/>
      <c r="G109"/>
      <c r="H109"/>
      <c r="I109"/>
      <c r="J109"/>
      <c r="K109"/>
      <c r="L109"/>
      <c r="M109"/>
      <c r="N109"/>
    </row>
    <row r="110" spans="3:14">
      <c r="C110" s="30"/>
      <c r="D110"/>
      <c r="E110"/>
      <c r="F110"/>
      <c r="G110"/>
      <c r="H110"/>
      <c r="I110"/>
      <c r="J110"/>
      <c r="K110"/>
      <c r="L110"/>
      <c r="M110"/>
      <c r="N110"/>
    </row>
    <row r="111" spans="3:14">
      <c r="C111" s="30"/>
      <c r="D111"/>
      <c r="E111"/>
      <c r="F111"/>
      <c r="G111"/>
      <c r="H111"/>
      <c r="I111"/>
      <c r="J111"/>
      <c r="K111"/>
      <c r="L111"/>
      <c r="M111"/>
      <c r="N111"/>
    </row>
    <row r="112" spans="3:14">
      <c r="C112" s="30"/>
      <c r="D112"/>
      <c r="E112"/>
      <c r="F112"/>
      <c r="G112"/>
      <c r="H112"/>
      <c r="I112"/>
      <c r="J112"/>
      <c r="K112"/>
      <c r="L112"/>
      <c r="M112"/>
      <c r="N112"/>
    </row>
    <row r="113" spans="3:14">
      <c r="C113" s="30"/>
      <c r="D113"/>
      <c r="E113"/>
      <c r="F113"/>
      <c r="G113"/>
      <c r="H113"/>
      <c r="I113"/>
      <c r="J113"/>
      <c r="K113"/>
      <c r="L113"/>
      <c r="M113"/>
      <c r="N113"/>
    </row>
    <row r="114" spans="3:14">
      <c r="C114" s="30"/>
      <c r="D114"/>
      <c r="E114"/>
      <c r="F114"/>
      <c r="G114"/>
      <c r="H114"/>
      <c r="I114"/>
      <c r="J114"/>
      <c r="K114"/>
      <c r="L114"/>
      <c r="M114"/>
      <c r="N114"/>
    </row>
    <row r="115" spans="3:14">
      <c r="C115" s="30"/>
      <c r="D115"/>
      <c r="E115"/>
      <c r="F115"/>
      <c r="G115"/>
      <c r="H115"/>
      <c r="I115"/>
      <c r="J115"/>
      <c r="K115"/>
      <c r="L115"/>
      <c r="M115"/>
      <c r="N115"/>
    </row>
    <row r="116" spans="3:14">
      <c r="C116" s="30"/>
      <c r="D116"/>
      <c r="E116"/>
      <c r="F116"/>
      <c r="G116"/>
      <c r="H116"/>
      <c r="I116"/>
      <c r="J116"/>
      <c r="K116"/>
      <c r="L116"/>
      <c r="M116"/>
      <c r="N116"/>
    </row>
    <row r="117" spans="3:14">
      <c r="C117" s="30"/>
      <c r="D117"/>
      <c r="E117"/>
      <c r="F117"/>
      <c r="G117"/>
      <c r="H117"/>
      <c r="I117"/>
      <c r="J117"/>
      <c r="K117"/>
      <c r="L117"/>
      <c r="M117"/>
      <c r="N117"/>
    </row>
    <row r="118" spans="3:14">
      <c r="C118" s="30"/>
      <c r="D118"/>
      <c r="E118"/>
      <c r="F118"/>
      <c r="G118"/>
      <c r="H118"/>
      <c r="I118"/>
      <c r="J118"/>
      <c r="K118"/>
      <c r="L118"/>
      <c r="M118"/>
      <c r="N118"/>
    </row>
    <row r="119" spans="3:14">
      <c r="C119" s="30"/>
      <c r="D119"/>
      <c r="E119"/>
      <c r="F119"/>
      <c r="G119"/>
      <c r="H119"/>
      <c r="I119"/>
      <c r="J119"/>
      <c r="K119"/>
      <c r="L119"/>
      <c r="M119"/>
      <c r="N119"/>
    </row>
    <row r="120" spans="3:14">
      <c r="C120" s="30"/>
      <c r="D120"/>
      <c r="E120"/>
      <c r="F120"/>
      <c r="G120"/>
      <c r="H120"/>
      <c r="I120"/>
      <c r="J120"/>
      <c r="K120"/>
      <c r="L120"/>
      <c r="M120"/>
      <c r="N120"/>
    </row>
    <row r="121" spans="3:14">
      <c r="C121" s="30"/>
      <c r="D121"/>
      <c r="E121"/>
      <c r="F121"/>
      <c r="G121"/>
      <c r="H121"/>
      <c r="I121"/>
      <c r="J121"/>
      <c r="K121"/>
      <c r="L121"/>
      <c r="M121"/>
      <c r="N121"/>
    </row>
    <row r="122" spans="3:14">
      <c r="C122" s="30"/>
      <c r="D122"/>
      <c r="E122"/>
      <c r="F122"/>
      <c r="G122"/>
      <c r="H122"/>
      <c r="I122"/>
      <c r="J122"/>
      <c r="K122"/>
      <c r="L122"/>
      <c r="M122"/>
      <c r="N122"/>
    </row>
    <row r="123" spans="3:14">
      <c r="C123" s="30"/>
      <c r="D123"/>
      <c r="E123"/>
      <c r="F123"/>
      <c r="G123"/>
      <c r="H123"/>
      <c r="I123"/>
      <c r="J123"/>
      <c r="K123"/>
      <c r="L123"/>
      <c r="M123"/>
      <c r="N123"/>
    </row>
    <row r="124" spans="3:14">
      <c r="C124" s="30"/>
      <c r="D124"/>
      <c r="E124"/>
      <c r="F124"/>
      <c r="G124"/>
      <c r="H124"/>
      <c r="I124"/>
      <c r="J124"/>
      <c r="K124"/>
      <c r="L124"/>
      <c r="M124"/>
      <c r="N124"/>
    </row>
    <row r="125" spans="3:14">
      <c r="C125" s="30"/>
      <c r="D125"/>
      <c r="E125"/>
      <c r="F125"/>
      <c r="G125"/>
      <c r="H125"/>
      <c r="I125"/>
      <c r="J125"/>
      <c r="K125"/>
      <c r="L125"/>
      <c r="M125"/>
      <c r="N125"/>
    </row>
    <row r="126" spans="3:14">
      <c r="C126" s="30"/>
      <c r="D126"/>
      <c r="E126"/>
      <c r="F126"/>
      <c r="G126"/>
      <c r="H126"/>
      <c r="I126"/>
      <c r="J126"/>
      <c r="K126"/>
      <c r="L126"/>
      <c r="M126"/>
      <c r="N126"/>
    </row>
    <row r="127" spans="3:14">
      <c r="C127" s="30"/>
      <c r="D127"/>
      <c r="E127"/>
      <c r="F127"/>
      <c r="G127"/>
      <c r="H127"/>
      <c r="I127"/>
      <c r="J127"/>
      <c r="K127"/>
      <c r="L127"/>
      <c r="M127"/>
      <c r="N127"/>
    </row>
    <row r="128" spans="3:14">
      <c r="C128" s="30"/>
      <c r="D128"/>
      <c r="E128"/>
      <c r="F128"/>
      <c r="G128"/>
      <c r="H128"/>
      <c r="I128"/>
      <c r="J128"/>
      <c r="K128"/>
      <c r="L128"/>
      <c r="M128"/>
      <c r="N128"/>
    </row>
    <row r="129" spans="3:14">
      <c r="C129" s="30"/>
      <c r="D129"/>
      <c r="E129"/>
      <c r="F129"/>
      <c r="G129"/>
      <c r="H129"/>
      <c r="I129"/>
      <c r="J129"/>
      <c r="K129"/>
      <c r="L129"/>
      <c r="M129"/>
      <c r="N129"/>
    </row>
    <row r="130" spans="3:14">
      <c r="C130" s="30"/>
      <c r="D130"/>
      <c r="E130"/>
      <c r="F130"/>
      <c r="G130"/>
      <c r="H130"/>
      <c r="I130"/>
      <c r="J130"/>
      <c r="K130"/>
      <c r="L130"/>
      <c r="M130"/>
      <c r="N130"/>
    </row>
    <row r="131" spans="3:14">
      <c r="C131" s="30"/>
      <c r="D131"/>
      <c r="E131"/>
      <c r="F131"/>
      <c r="G131"/>
      <c r="H131"/>
      <c r="I131"/>
      <c r="J131"/>
      <c r="K131"/>
      <c r="L131"/>
      <c r="M131"/>
      <c r="N131"/>
    </row>
    <row r="132" spans="3:14">
      <c r="C132" s="30"/>
      <c r="D132"/>
      <c r="E132"/>
      <c r="F132"/>
      <c r="G132"/>
      <c r="H132"/>
      <c r="I132"/>
      <c r="J132"/>
      <c r="K132"/>
      <c r="L132"/>
      <c r="M132"/>
      <c r="N132"/>
    </row>
    <row r="133" spans="3:14">
      <c r="C133" s="30"/>
      <c r="D133"/>
      <c r="E133"/>
      <c r="F133"/>
      <c r="G133"/>
      <c r="H133"/>
      <c r="I133"/>
      <c r="J133"/>
      <c r="K133"/>
      <c r="L133"/>
      <c r="M133"/>
      <c r="N133"/>
    </row>
    <row r="134" spans="3:14">
      <c r="C134" s="30"/>
      <c r="D134"/>
      <c r="E134"/>
      <c r="F134"/>
      <c r="G134"/>
      <c r="H134"/>
      <c r="I134"/>
      <c r="J134"/>
      <c r="K134"/>
      <c r="L134"/>
      <c r="M134"/>
      <c r="N134"/>
    </row>
    <row r="135" spans="3:14">
      <c r="C135" s="30"/>
      <c r="D135"/>
      <c r="E135"/>
      <c r="F135"/>
      <c r="G135"/>
      <c r="H135"/>
      <c r="I135"/>
      <c r="J135"/>
      <c r="K135"/>
      <c r="L135"/>
      <c r="M135"/>
      <c r="N135"/>
    </row>
    <row r="136" spans="3:14">
      <c r="C136" s="30"/>
      <c r="D136"/>
      <c r="E136"/>
      <c r="F136"/>
      <c r="G136"/>
      <c r="H136"/>
      <c r="I136"/>
      <c r="J136"/>
      <c r="K136"/>
      <c r="L136"/>
      <c r="M136"/>
      <c r="N136"/>
    </row>
    <row r="137" spans="3:14">
      <c r="C137" s="30"/>
      <c r="D137"/>
      <c r="E137"/>
      <c r="F137"/>
      <c r="G137"/>
      <c r="H137"/>
      <c r="I137"/>
      <c r="J137"/>
      <c r="K137"/>
      <c r="L137"/>
      <c r="M137"/>
      <c r="N137"/>
    </row>
    <row r="138" spans="3:14">
      <c r="C138" s="30"/>
      <c r="D138"/>
      <c r="E138"/>
      <c r="F138"/>
      <c r="G138"/>
      <c r="H138"/>
      <c r="I138"/>
      <c r="J138"/>
      <c r="K138"/>
      <c r="L138"/>
      <c r="M138"/>
      <c r="N138"/>
    </row>
    <row r="139" spans="3:14">
      <c r="C139" s="30"/>
      <c r="D139"/>
      <c r="E139"/>
      <c r="F139"/>
      <c r="G139"/>
      <c r="H139"/>
      <c r="I139"/>
      <c r="J139"/>
      <c r="K139"/>
      <c r="L139"/>
      <c r="M139"/>
      <c r="N139"/>
    </row>
    <row r="140" spans="3:14">
      <c r="C140" s="30"/>
      <c r="D140"/>
      <c r="E140"/>
      <c r="F140"/>
      <c r="G140"/>
      <c r="H140"/>
      <c r="I140"/>
      <c r="J140"/>
      <c r="K140"/>
      <c r="L140"/>
      <c r="M140"/>
      <c r="N140"/>
    </row>
    <row r="141" spans="3:14">
      <c r="C141" s="30"/>
      <c r="D141"/>
      <c r="E141"/>
      <c r="F141"/>
      <c r="G141"/>
      <c r="H141"/>
      <c r="I141"/>
      <c r="J141"/>
      <c r="K141"/>
      <c r="L141"/>
      <c r="M141"/>
      <c r="N141"/>
    </row>
    <row r="142" spans="3:14">
      <c r="C142" s="30"/>
      <c r="D142"/>
      <c r="E142"/>
      <c r="F142"/>
      <c r="G142"/>
      <c r="H142"/>
      <c r="I142"/>
      <c r="J142"/>
      <c r="K142"/>
      <c r="L142"/>
      <c r="M142"/>
      <c r="N142"/>
    </row>
    <row r="143" spans="3:14">
      <c r="C143" s="30"/>
      <c r="D143"/>
      <c r="E143"/>
      <c r="F143"/>
      <c r="G143"/>
      <c r="H143"/>
      <c r="I143"/>
      <c r="J143"/>
      <c r="K143"/>
      <c r="L143"/>
      <c r="M143"/>
      <c r="N143"/>
    </row>
    <row r="144" spans="3:14">
      <c r="C144" s="30"/>
      <c r="D144"/>
      <c r="E144"/>
      <c r="F144"/>
      <c r="G144"/>
      <c r="H144"/>
      <c r="I144"/>
      <c r="J144"/>
      <c r="K144"/>
      <c r="L144"/>
      <c r="M144"/>
      <c r="N144"/>
    </row>
    <row r="145" spans="3:14">
      <c r="C145" s="30"/>
      <c r="D145"/>
      <c r="E145"/>
      <c r="F145"/>
      <c r="G145"/>
      <c r="H145"/>
      <c r="I145"/>
      <c r="J145"/>
      <c r="K145"/>
      <c r="L145"/>
      <c r="M145"/>
      <c r="N145"/>
    </row>
    <row r="146" spans="3:14">
      <c r="C146" s="30"/>
      <c r="D146"/>
      <c r="E146"/>
      <c r="F146"/>
      <c r="G146"/>
      <c r="H146"/>
      <c r="I146"/>
      <c r="J146"/>
      <c r="K146"/>
      <c r="L146"/>
      <c r="M146"/>
      <c r="N146"/>
    </row>
    <row r="147" spans="3:14">
      <c r="C147" s="30"/>
      <c r="D147"/>
      <c r="E147"/>
      <c r="F147"/>
      <c r="G147"/>
      <c r="H147"/>
      <c r="I147"/>
      <c r="J147"/>
      <c r="K147"/>
      <c r="L147"/>
      <c r="M147"/>
      <c r="N147"/>
    </row>
    <row r="148" spans="3:14">
      <c r="C148" s="30"/>
      <c r="D148"/>
      <c r="E148"/>
      <c r="F148"/>
      <c r="G148"/>
      <c r="H148"/>
      <c r="I148"/>
      <c r="J148"/>
      <c r="K148"/>
      <c r="L148"/>
      <c r="M148"/>
      <c r="N148"/>
    </row>
    <row r="149" spans="3:14">
      <c r="C149" s="30"/>
      <c r="D149"/>
      <c r="E149"/>
      <c r="F149"/>
      <c r="G149"/>
      <c r="H149"/>
      <c r="I149"/>
      <c r="J149"/>
      <c r="K149"/>
      <c r="L149"/>
      <c r="M149"/>
      <c r="N149"/>
    </row>
    <row r="150" spans="3:14">
      <c r="C150" s="30"/>
      <c r="D150"/>
      <c r="E150"/>
      <c r="F150"/>
      <c r="G150"/>
      <c r="H150"/>
      <c r="I150"/>
      <c r="J150"/>
      <c r="K150"/>
      <c r="L150"/>
      <c r="M150"/>
      <c r="N150"/>
    </row>
    <row r="151" spans="3:14">
      <c r="C151" s="30"/>
      <c r="D151"/>
      <c r="E151"/>
      <c r="F151"/>
      <c r="G151"/>
      <c r="H151"/>
      <c r="I151"/>
      <c r="J151"/>
      <c r="K151"/>
      <c r="L151"/>
      <c r="M151"/>
      <c r="N151"/>
    </row>
    <row r="152" spans="3:14">
      <c r="C152" s="30"/>
      <c r="D152"/>
      <c r="E152"/>
      <c r="F152"/>
      <c r="G152"/>
      <c r="H152"/>
      <c r="I152"/>
      <c r="J152"/>
      <c r="K152"/>
      <c r="L152"/>
      <c r="M152"/>
      <c r="N152"/>
    </row>
    <row r="153" spans="3:14">
      <c r="C153" s="30"/>
      <c r="D153"/>
      <c r="E153"/>
      <c r="F153"/>
      <c r="G153"/>
      <c r="H153"/>
      <c r="I153"/>
      <c r="J153"/>
      <c r="K153"/>
      <c r="L153"/>
      <c r="M153"/>
      <c r="N153"/>
    </row>
    <row r="154" spans="3:14">
      <c r="C154" s="30"/>
      <c r="D154"/>
      <c r="E154"/>
      <c r="F154"/>
      <c r="G154"/>
      <c r="H154"/>
      <c r="I154"/>
      <c r="J154"/>
      <c r="K154"/>
      <c r="L154"/>
      <c r="M154"/>
      <c r="N154"/>
    </row>
    <row r="155" spans="3:14">
      <c r="C155" s="30"/>
      <c r="D155"/>
      <c r="E155"/>
      <c r="F155"/>
      <c r="G155"/>
      <c r="H155"/>
      <c r="I155"/>
      <c r="J155"/>
      <c r="K155"/>
      <c r="L155"/>
      <c r="M155"/>
      <c r="N155"/>
    </row>
    <row r="156" spans="3:14">
      <c r="C156" s="30"/>
      <c r="D156"/>
      <c r="E156"/>
      <c r="F156"/>
      <c r="G156"/>
      <c r="H156"/>
      <c r="I156"/>
      <c r="J156"/>
      <c r="K156"/>
      <c r="L156"/>
      <c r="M156"/>
      <c r="N156"/>
    </row>
    <row r="157" spans="3:14">
      <c r="C157" s="30"/>
      <c r="D157"/>
      <c r="E157"/>
      <c r="F157"/>
      <c r="G157"/>
      <c r="H157"/>
      <c r="I157"/>
      <c r="J157"/>
      <c r="K157"/>
      <c r="L157"/>
      <c r="M157"/>
      <c r="N157"/>
    </row>
    <row r="158" spans="3:14">
      <c r="C158" s="30"/>
      <c r="D158"/>
      <c r="E158"/>
      <c r="F158"/>
      <c r="G158"/>
      <c r="H158"/>
      <c r="I158"/>
      <c r="J158"/>
      <c r="K158"/>
      <c r="L158"/>
      <c r="M158"/>
      <c r="N158"/>
    </row>
    <row r="159" spans="3:14">
      <c r="C159" s="30"/>
      <c r="D159"/>
      <c r="E159"/>
      <c r="F159"/>
      <c r="G159"/>
      <c r="H159"/>
      <c r="I159"/>
      <c r="J159"/>
      <c r="K159"/>
      <c r="L159"/>
      <c r="M159"/>
      <c r="N159"/>
    </row>
    <row r="160" spans="3:14">
      <c r="C160" s="30"/>
      <c r="D160"/>
      <c r="E160"/>
      <c r="F160"/>
      <c r="G160"/>
      <c r="H160"/>
      <c r="I160"/>
      <c r="J160"/>
      <c r="K160"/>
      <c r="L160"/>
      <c r="M160"/>
      <c r="N160"/>
    </row>
    <row r="161" spans="3:14">
      <c r="C161" s="30"/>
      <c r="D161"/>
      <c r="E161"/>
      <c r="F161"/>
      <c r="G161"/>
      <c r="H161"/>
      <c r="I161"/>
      <c r="J161"/>
      <c r="K161"/>
      <c r="L161"/>
      <c r="M161"/>
      <c r="N161"/>
    </row>
    <row r="162" spans="3:14">
      <c r="C162" s="30"/>
      <c r="D162"/>
      <c r="E162"/>
      <c r="F162"/>
      <c r="G162"/>
      <c r="H162"/>
      <c r="I162"/>
      <c r="J162"/>
      <c r="K162"/>
      <c r="L162"/>
      <c r="M162"/>
      <c r="N162"/>
    </row>
    <row r="163" spans="3:14">
      <c r="C163" s="30"/>
      <c r="D163"/>
      <c r="E163"/>
      <c r="F163"/>
      <c r="G163"/>
      <c r="H163"/>
      <c r="I163"/>
      <c r="J163"/>
      <c r="K163"/>
      <c r="L163"/>
      <c r="M163"/>
      <c r="N163"/>
    </row>
    <row r="164" spans="3:14">
      <c r="C164" s="30"/>
      <c r="D164"/>
      <c r="E164"/>
      <c r="F164"/>
      <c r="G164"/>
      <c r="H164"/>
      <c r="I164"/>
      <c r="J164"/>
      <c r="K164"/>
      <c r="L164"/>
      <c r="M164"/>
      <c r="N164"/>
    </row>
    <row r="165" spans="3:14">
      <c r="C165" s="30"/>
      <c r="D165"/>
      <c r="E165"/>
      <c r="F165"/>
      <c r="G165"/>
      <c r="H165"/>
      <c r="I165"/>
      <c r="J165"/>
      <c r="K165"/>
      <c r="L165"/>
      <c r="M165"/>
      <c r="N165"/>
    </row>
    <row r="166" spans="3:14">
      <c r="C166" s="30"/>
      <c r="D166"/>
      <c r="E166"/>
      <c r="F166"/>
      <c r="G166"/>
      <c r="H166"/>
      <c r="I166"/>
      <c r="J166"/>
      <c r="K166"/>
      <c r="L166"/>
      <c r="M166"/>
      <c r="N166"/>
    </row>
    <row r="167" spans="3:14">
      <c r="C167" s="30"/>
      <c r="D167"/>
      <c r="E167"/>
      <c r="F167"/>
      <c r="G167"/>
      <c r="H167"/>
      <c r="I167"/>
      <c r="J167"/>
      <c r="K167"/>
      <c r="L167"/>
      <c r="M167"/>
      <c r="N167"/>
    </row>
    <row r="168" spans="3:14">
      <c r="C168" s="30"/>
      <c r="D168"/>
      <c r="E168"/>
      <c r="F168"/>
      <c r="G168"/>
      <c r="H168"/>
      <c r="I168"/>
      <c r="J168"/>
      <c r="K168"/>
      <c r="L168"/>
      <c r="M168"/>
      <c r="N168"/>
    </row>
    <row r="169" spans="3:14">
      <c r="C169" s="30"/>
      <c r="D169"/>
      <c r="E169"/>
      <c r="F169"/>
      <c r="G169"/>
      <c r="H169"/>
      <c r="I169"/>
      <c r="J169"/>
      <c r="K169"/>
      <c r="L169"/>
      <c r="M169"/>
      <c r="N169"/>
    </row>
    <row r="170" spans="3:14">
      <c r="C170" s="30"/>
      <c r="D170"/>
      <c r="E170"/>
      <c r="F170"/>
      <c r="G170"/>
      <c r="H170"/>
      <c r="I170"/>
      <c r="J170"/>
      <c r="K170"/>
      <c r="L170"/>
      <c r="M170"/>
      <c r="N170"/>
    </row>
    <row r="171" spans="3:14">
      <c r="C171" s="30"/>
      <c r="D171"/>
      <c r="E171"/>
      <c r="F171"/>
      <c r="G171"/>
      <c r="H171"/>
      <c r="I171"/>
      <c r="J171"/>
      <c r="K171"/>
      <c r="L171"/>
      <c r="M171"/>
      <c r="N171"/>
    </row>
    <row r="172" spans="3:14">
      <c r="C172" s="30"/>
      <c r="D172"/>
      <c r="E172"/>
      <c r="F172"/>
      <c r="G172"/>
      <c r="H172"/>
      <c r="I172"/>
      <c r="J172"/>
      <c r="K172"/>
      <c r="L172"/>
      <c r="M172"/>
      <c r="N172"/>
    </row>
    <row r="173" spans="3:14">
      <c r="C173" s="30"/>
      <c r="D173"/>
      <c r="E173"/>
      <c r="F173"/>
      <c r="G173"/>
      <c r="H173"/>
      <c r="I173"/>
      <c r="J173"/>
      <c r="K173"/>
      <c r="L173"/>
      <c r="M173"/>
      <c r="N173"/>
    </row>
    <row r="174" spans="3:14">
      <c r="C174" s="30"/>
      <c r="D174"/>
      <c r="E174"/>
      <c r="F174"/>
      <c r="G174"/>
      <c r="H174"/>
      <c r="I174"/>
      <c r="J174"/>
      <c r="K174"/>
      <c r="L174"/>
      <c r="M174"/>
      <c r="N174"/>
    </row>
    <row r="175" spans="3:14">
      <c r="C175" s="30"/>
      <c r="D175"/>
      <c r="E175"/>
      <c r="F175"/>
      <c r="G175"/>
      <c r="H175"/>
      <c r="I175"/>
      <c r="J175"/>
      <c r="K175"/>
      <c r="L175"/>
      <c r="M175"/>
      <c r="N175"/>
    </row>
    <row r="176" spans="3:14">
      <c r="C176" s="30"/>
      <c r="D176"/>
      <c r="E176"/>
      <c r="F176"/>
      <c r="G176"/>
      <c r="H176"/>
      <c r="I176"/>
      <c r="J176"/>
      <c r="K176"/>
      <c r="L176"/>
      <c r="M176"/>
      <c r="N176"/>
    </row>
    <row r="177" spans="3:14">
      <c r="C177" s="30"/>
      <c r="D177"/>
      <c r="E177"/>
      <c r="F177"/>
      <c r="G177"/>
      <c r="H177"/>
      <c r="I177"/>
      <c r="J177"/>
      <c r="K177"/>
      <c r="L177"/>
      <c r="M177"/>
      <c r="N177"/>
    </row>
    <row r="178" spans="3:14">
      <c r="C178" s="30"/>
      <c r="D178"/>
      <c r="E178"/>
      <c r="F178"/>
      <c r="G178"/>
      <c r="H178"/>
      <c r="I178"/>
      <c r="J178"/>
      <c r="K178"/>
      <c r="L178"/>
      <c r="M178"/>
      <c r="N178"/>
    </row>
    <row r="179" spans="3:14">
      <c r="C179" s="30"/>
      <c r="D179"/>
      <c r="E179"/>
      <c r="F179"/>
      <c r="G179"/>
      <c r="H179"/>
      <c r="I179"/>
      <c r="J179"/>
      <c r="K179"/>
      <c r="L179"/>
      <c r="M179"/>
      <c r="N179"/>
    </row>
    <row r="180" spans="3:14">
      <c r="C180" s="30"/>
      <c r="D180"/>
      <c r="E180"/>
      <c r="F180"/>
      <c r="G180"/>
      <c r="H180"/>
      <c r="I180"/>
      <c r="J180"/>
      <c r="K180"/>
      <c r="L180"/>
      <c r="M180"/>
      <c r="N180"/>
    </row>
    <row r="181" spans="3:14">
      <c r="C181" s="30"/>
      <c r="D181"/>
      <c r="E181"/>
      <c r="F181"/>
      <c r="G181"/>
      <c r="H181"/>
      <c r="I181"/>
      <c r="J181"/>
      <c r="K181"/>
      <c r="L181"/>
      <c r="M181"/>
      <c r="N181"/>
    </row>
    <row r="182" spans="3:14">
      <c r="C182" s="30"/>
      <c r="D182"/>
      <c r="E182"/>
      <c r="F182"/>
      <c r="G182"/>
      <c r="H182"/>
      <c r="I182"/>
      <c r="J182"/>
      <c r="K182"/>
      <c r="L182"/>
      <c r="M182"/>
      <c r="N182"/>
    </row>
    <row r="183" spans="3:14">
      <c r="C183" s="30"/>
      <c r="D183"/>
      <c r="E183"/>
      <c r="F183"/>
      <c r="G183"/>
      <c r="H183"/>
      <c r="I183"/>
      <c r="J183"/>
      <c r="K183"/>
      <c r="L183"/>
      <c r="M183"/>
      <c r="N183"/>
    </row>
    <row r="184" spans="3:14">
      <c r="C184" s="30"/>
      <c r="D184"/>
      <c r="E184"/>
      <c r="F184"/>
      <c r="G184"/>
      <c r="H184"/>
      <c r="I184"/>
      <c r="J184"/>
      <c r="K184"/>
      <c r="L184"/>
      <c r="M184"/>
      <c r="N184"/>
    </row>
    <row r="185" spans="3:14">
      <c r="C185" s="30"/>
      <c r="D185"/>
      <c r="E185"/>
      <c r="F185"/>
      <c r="G185"/>
      <c r="H185"/>
      <c r="I185"/>
      <c r="J185"/>
      <c r="K185"/>
      <c r="L185"/>
      <c r="M185"/>
      <c r="N185"/>
    </row>
    <row r="186" spans="3:14">
      <c r="C186" s="30"/>
      <c r="D186"/>
      <c r="E186"/>
      <c r="F186"/>
      <c r="G186"/>
      <c r="H186"/>
      <c r="I186"/>
      <c r="J186"/>
      <c r="K186"/>
      <c r="L186"/>
      <c r="M186"/>
      <c r="N186"/>
    </row>
    <row r="187" spans="3:14">
      <c r="C187" s="30"/>
      <c r="D187"/>
      <c r="E187"/>
      <c r="F187"/>
      <c r="G187"/>
      <c r="H187"/>
      <c r="I187"/>
      <c r="J187"/>
      <c r="K187"/>
      <c r="L187"/>
      <c r="M187"/>
      <c r="N187"/>
    </row>
    <row r="188" spans="3:14">
      <c r="C188" s="30"/>
      <c r="D188"/>
      <c r="E188"/>
      <c r="F188"/>
      <c r="G188"/>
      <c r="H188"/>
      <c r="I188"/>
      <c r="J188"/>
      <c r="K188"/>
      <c r="L188"/>
      <c r="M188"/>
      <c r="N188"/>
    </row>
    <row r="189" spans="3:14">
      <c r="C189" s="30"/>
      <c r="D189"/>
      <c r="E189"/>
      <c r="F189"/>
      <c r="G189"/>
      <c r="H189"/>
      <c r="I189"/>
      <c r="J189"/>
      <c r="K189"/>
      <c r="L189"/>
      <c r="M189"/>
      <c r="N189"/>
    </row>
    <row r="190" spans="3:14">
      <c r="C190" s="30"/>
      <c r="D190"/>
      <c r="E190"/>
      <c r="F190"/>
      <c r="G190"/>
      <c r="H190"/>
      <c r="I190"/>
      <c r="J190"/>
      <c r="K190"/>
      <c r="L190"/>
      <c r="M190"/>
      <c r="N190"/>
    </row>
    <row r="191" spans="3:14">
      <c r="C191" s="30"/>
      <c r="D191"/>
      <c r="E191"/>
      <c r="F191"/>
      <c r="G191"/>
      <c r="H191"/>
      <c r="I191"/>
      <c r="J191"/>
      <c r="K191"/>
      <c r="L191"/>
      <c r="M191"/>
      <c r="N191"/>
    </row>
    <row r="192" spans="3:14">
      <c r="C192" s="30"/>
      <c r="D192"/>
      <c r="E192"/>
      <c r="F192"/>
      <c r="G192"/>
      <c r="H192"/>
      <c r="I192"/>
      <c r="J192"/>
      <c r="K192"/>
      <c r="L192"/>
      <c r="M192"/>
      <c r="N192"/>
    </row>
    <row r="193" spans="3:14">
      <c r="C193" s="30"/>
      <c r="D193"/>
      <c r="E193"/>
      <c r="F193"/>
      <c r="G193"/>
      <c r="H193"/>
      <c r="I193"/>
      <c r="J193"/>
      <c r="K193"/>
      <c r="L193"/>
      <c r="M193"/>
      <c r="N193"/>
    </row>
    <row r="194" spans="3:14">
      <c r="C194" s="30"/>
      <c r="D194"/>
      <c r="E194"/>
      <c r="F194"/>
      <c r="G194"/>
      <c r="H194"/>
      <c r="I194"/>
      <c r="J194"/>
      <c r="K194"/>
      <c r="L194"/>
      <c r="M194"/>
      <c r="N194"/>
    </row>
    <row r="195" spans="3:14">
      <c r="C195" s="30"/>
      <c r="D195"/>
      <c r="E195"/>
      <c r="F195"/>
      <c r="G195"/>
      <c r="H195"/>
      <c r="I195"/>
      <c r="J195"/>
      <c r="K195"/>
      <c r="L195"/>
      <c r="M195"/>
      <c r="N195"/>
    </row>
    <row r="196" spans="3:14">
      <c r="C196" s="30"/>
      <c r="D196"/>
      <c r="E196"/>
      <c r="F196"/>
      <c r="G196"/>
      <c r="H196"/>
      <c r="I196"/>
      <c r="J196"/>
      <c r="K196"/>
      <c r="L196"/>
      <c r="M196"/>
      <c r="N196"/>
    </row>
    <row r="197" spans="3:14">
      <c r="C197" s="30"/>
      <c r="D197"/>
      <c r="E197"/>
      <c r="F197"/>
      <c r="G197"/>
      <c r="H197"/>
      <c r="I197"/>
      <c r="J197"/>
      <c r="K197"/>
      <c r="L197"/>
      <c r="M197"/>
      <c r="N197"/>
    </row>
    <row r="198" spans="3:14">
      <c r="C198" s="30"/>
      <c r="D198"/>
      <c r="E198"/>
      <c r="F198"/>
      <c r="G198"/>
      <c r="H198"/>
      <c r="I198"/>
      <c r="J198"/>
      <c r="K198"/>
      <c r="L198"/>
      <c r="M198"/>
      <c r="N198"/>
    </row>
    <row r="199" spans="3:14">
      <c r="C199" s="30"/>
      <c r="D199"/>
      <c r="E199"/>
      <c r="F199"/>
      <c r="G199"/>
      <c r="H199"/>
      <c r="I199"/>
      <c r="J199"/>
      <c r="K199"/>
      <c r="L199"/>
      <c r="M199"/>
      <c r="N199"/>
    </row>
    <row r="200" spans="3:14">
      <c r="C200" s="30"/>
      <c r="D200"/>
      <c r="E200"/>
      <c r="F200"/>
      <c r="G200"/>
      <c r="H200"/>
      <c r="I200"/>
      <c r="J200"/>
      <c r="K200"/>
      <c r="L200"/>
      <c r="M200"/>
      <c r="N200"/>
    </row>
    <row r="201" spans="3:14">
      <c r="C201" s="30"/>
      <c r="D201"/>
      <c r="E201"/>
      <c r="F201"/>
      <c r="G201"/>
      <c r="H201"/>
      <c r="I201"/>
      <c r="J201"/>
      <c r="K201"/>
      <c r="L201"/>
      <c r="M201"/>
      <c r="N201"/>
    </row>
    <row r="202" spans="3:14">
      <c r="C202" s="30"/>
      <c r="D202"/>
      <c r="E202"/>
      <c r="F202"/>
      <c r="G202"/>
      <c r="H202"/>
      <c r="I202"/>
      <c r="J202"/>
      <c r="K202"/>
      <c r="L202"/>
      <c r="M202"/>
      <c r="N202"/>
    </row>
    <row r="203" spans="3:14">
      <c r="C203" s="30"/>
      <c r="D203"/>
      <c r="E203"/>
      <c r="F203"/>
      <c r="G203"/>
      <c r="H203"/>
      <c r="I203"/>
      <c r="J203"/>
      <c r="K203"/>
      <c r="L203"/>
      <c r="M203"/>
      <c r="N203"/>
    </row>
    <row r="204" spans="3:14">
      <c r="C204" s="30"/>
      <c r="D204"/>
      <c r="E204"/>
      <c r="F204"/>
      <c r="G204"/>
      <c r="H204"/>
      <c r="I204"/>
      <c r="J204"/>
      <c r="K204"/>
      <c r="L204"/>
      <c r="M204"/>
      <c r="N204"/>
    </row>
    <row r="205" spans="3:14">
      <c r="C205" s="30"/>
      <c r="D205"/>
      <c r="E205"/>
      <c r="F205"/>
      <c r="G205"/>
      <c r="H205"/>
      <c r="I205"/>
      <c r="J205"/>
      <c r="K205"/>
      <c r="L205"/>
      <c r="M205"/>
      <c r="N205"/>
    </row>
    <row r="206" spans="3:14">
      <c r="C206" s="30"/>
      <c r="D206"/>
      <c r="E206"/>
      <c r="F206"/>
      <c r="G206"/>
      <c r="H206"/>
      <c r="I206"/>
      <c r="J206"/>
      <c r="K206"/>
      <c r="L206"/>
      <c r="M206"/>
      <c r="N206"/>
    </row>
    <row r="207" spans="3:14">
      <c r="C207" s="30"/>
      <c r="D207"/>
      <c r="E207"/>
      <c r="F207"/>
      <c r="G207"/>
      <c r="H207"/>
      <c r="I207"/>
      <c r="J207"/>
      <c r="K207"/>
      <c r="L207"/>
      <c r="M207"/>
      <c r="N207"/>
    </row>
    <row r="208" spans="3:14">
      <c r="C208" s="30"/>
      <c r="D208"/>
      <c r="E208"/>
      <c r="F208"/>
      <c r="G208"/>
      <c r="H208"/>
      <c r="I208"/>
      <c r="J208"/>
      <c r="K208"/>
      <c r="L208"/>
      <c r="M208"/>
      <c r="N208"/>
    </row>
    <row r="209" spans="3:14">
      <c r="C209" s="30"/>
      <c r="D209"/>
      <c r="E209"/>
      <c r="F209"/>
      <c r="G209"/>
      <c r="H209"/>
      <c r="I209"/>
      <c r="J209"/>
      <c r="K209"/>
      <c r="L209"/>
      <c r="M209"/>
      <c r="N209"/>
    </row>
    <row r="210" spans="3:14">
      <c r="C210" s="30"/>
      <c r="D210"/>
      <c r="E210"/>
      <c r="F210"/>
      <c r="G210"/>
      <c r="H210"/>
      <c r="I210"/>
      <c r="J210"/>
      <c r="K210"/>
      <c r="L210"/>
      <c r="M210"/>
      <c r="N210"/>
    </row>
    <row r="211" spans="3:14">
      <c r="C211" s="30"/>
      <c r="D211"/>
      <c r="E211"/>
      <c r="F211"/>
      <c r="G211"/>
      <c r="H211"/>
      <c r="I211"/>
      <c r="J211"/>
      <c r="K211"/>
      <c r="L211"/>
      <c r="M211"/>
      <c r="N211"/>
    </row>
    <row r="212" spans="3:14">
      <c r="C212" s="30"/>
      <c r="D212"/>
      <c r="E212"/>
      <c r="F212"/>
      <c r="G212"/>
      <c r="H212"/>
      <c r="I212"/>
      <c r="J212"/>
      <c r="K212"/>
      <c r="L212"/>
      <c r="M212"/>
      <c r="N212"/>
    </row>
    <row r="213" spans="3:14">
      <c r="C213" s="30"/>
      <c r="D213"/>
      <c r="E213"/>
      <c r="F213"/>
      <c r="G213"/>
      <c r="H213"/>
      <c r="I213"/>
      <c r="J213"/>
      <c r="K213"/>
      <c r="L213"/>
      <c r="M213"/>
      <c r="N213"/>
    </row>
    <row r="214" spans="3:14">
      <c r="C214" s="30"/>
      <c r="D214"/>
      <c r="E214"/>
      <c r="F214"/>
      <c r="G214"/>
      <c r="H214"/>
      <c r="I214"/>
      <c r="J214"/>
      <c r="K214"/>
      <c r="L214"/>
      <c r="M214"/>
      <c r="N214"/>
    </row>
    <row r="215" spans="3:14">
      <c r="C215" s="30"/>
      <c r="D215"/>
      <c r="E215"/>
      <c r="F215"/>
      <c r="G215"/>
      <c r="H215"/>
      <c r="I215"/>
      <c r="J215"/>
      <c r="K215"/>
      <c r="L215"/>
      <c r="M215"/>
      <c r="N215"/>
    </row>
    <row r="216" spans="3:14">
      <c r="C216" s="30"/>
      <c r="D216"/>
      <c r="E216"/>
      <c r="F216"/>
      <c r="G216"/>
      <c r="H216"/>
      <c r="I216"/>
      <c r="J216"/>
      <c r="K216"/>
      <c r="L216"/>
      <c r="M216"/>
      <c r="N216"/>
    </row>
    <row r="217" spans="3:14">
      <c r="C217" s="30"/>
      <c r="D217"/>
      <c r="E217"/>
      <c r="F217"/>
      <c r="G217"/>
      <c r="H217"/>
      <c r="I217"/>
      <c r="J217"/>
      <c r="K217"/>
      <c r="L217"/>
      <c r="M217"/>
      <c r="N217"/>
    </row>
    <row r="218" spans="3:14">
      <c r="C218" s="30"/>
      <c r="D218"/>
      <c r="E218"/>
      <c r="F218"/>
      <c r="G218"/>
      <c r="H218"/>
      <c r="I218"/>
      <c r="J218"/>
      <c r="K218"/>
      <c r="L218"/>
      <c r="M218"/>
      <c r="N218"/>
    </row>
    <row r="219" spans="3:14">
      <c r="C219" s="30"/>
      <c r="D219"/>
      <c r="E219"/>
      <c r="F219"/>
      <c r="G219"/>
      <c r="H219"/>
      <c r="I219"/>
      <c r="J219"/>
      <c r="K219"/>
      <c r="L219"/>
      <c r="M219"/>
      <c r="N219"/>
    </row>
    <row r="220" spans="3:14">
      <c r="C220" s="30"/>
      <c r="D220"/>
      <c r="E220"/>
      <c r="F220"/>
      <c r="G220"/>
      <c r="H220"/>
      <c r="I220"/>
      <c r="J220"/>
      <c r="K220"/>
      <c r="L220"/>
      <c r="M220"/>
      <c r="N220"/>
    </row>
    <row r="221" spans="3:14">
      <c r="C221" s="30"/>
      <c r="D221"/>
      <c r="E221"/>
      <c r="F221"/>
      <c r="G221"/>
      <c r="H221"/>
      <c r="I221"/>
      <c r="J221"/>
      <c r="K221"/>
      <c r="L221"/>
      <c r="M221"/>
      <c r="N221"/>
    </row>
    <row r="222" spans="3:14">
      <c r="C222" s="30"/>
      <c r="D222"/>
      <c r="E222"/>
      <c r="F222"/>
      <c r="G222"/>
      <c r="H222"/>
      <c r="I222"/>
      <c r="J222"/>
      <c r="K222"/>
      <c r="L222"/>
      <c r="M222"/>
      <c r="N222"/>
    </row>
    <row r="223" spans="3:14">
      <c r="C223" s="30"/>
      <c r="D223"/>
      <c r="E223"/>
      <c r="F223"/>
      <c r="G223"/>
      <c r="H223"/>
      <c r="I223"/>
      <c r="J223"/>
      <c r="K223"/>
      <c r="L223"/>
      <c r="M223"/>
      <c r="N223"/>
    </row>
    <row r="224" spans="3:14">
      <c r="C224" s="30"/>
      <c r="D224"/>
      <c r="E224"/>
      <c r="F224"/>
      <c r="G224"/>
      <c r="H224"/>
      <c r="I224"/>
      <c r="J224"/>
      <c r="K224"/>
      <c r="L224"/>
      <c r="M224"/>
      <c r="N224"/>
    </row>
    <row r="225" spans="3:14">
      <c r="C225" s="30"/>
      <c r="D225"/>
      <c r="E225"/>
      <c r="F225"/>
      <c r="G225"/>
      <c r="H225"/>
      <c r="I225"/>
      <c r="J225"/>
      <c r="K225"/>
      <c r="L225"/>
      <c r="M225"/>
      <c r="N225"/>
    </row>
    <row r="226" spans="3:14">
      <c r="C226" s="30"/>
      <c r="D226"/>
      <c r="E226"/>
      <c r="F226"/>
      <c r="G226"/>
      <c r="H226"/>
      <c r="I226"/>
      <c r="J226"/>
      <c r="K226"/>
      <c r="L226"/>
      <c r="M226"/>
      <c r="N226"/>
    </row>
    <row r="227" spans="3:14">
      <c r="C227" s="30"/>
      <c r="D227"/>
      <c r="E227"/>
      <c r="F227"/>
      <c r="G227"/>
      <c r="H227"/>
      <c r="I227"/>
      <c r="J227"/>
      <c r="K227"/>
      <c r="L227"/>
      <c r="M227"/>
      <c r="N227"/>
    </row>
    <row r="228" spans="3:14">
      <c r="C228" s="30"/>
      <c r="D228"/>
      <c r="E228"/>
      <c r="F228"/>
      <c r="G228"/>
      <c r="H228"/>
      <c r="I228"/>
      <c r="J228"/>
      <c r="K228"/>
      <c r="L228"/>
      <c r="M228"/>
      <c r="N228"/>
    </row>
    <row r="229" spans="3:14">
      <c r="C229" s="30"/>
      <c r="D229"/>
      <c r="E229"/>
      <c r="F229"/>
      <c r="G229"/>
      <c r="H229"/>
      <c r="I229"/>
      <c r="J229"/>
      <c r="K229"/>
      <c r="L229"/>
      <c r="M229"/>
      <c r="N229"/>
    </row>
    <row r="230" spans="3:14">
      <c r="C230" s="30"/>
      <c r="D230"/>
      <c r="E230"/>
      <c r="F230"/>
      <c r="G230"/>
      <c r="H230"/>
      <c r="I230"/>
      <c r="J230"/>
      <c r="K230"/>
      <c r="L230"/>
      <c r="M230"/>
      <c r="N230"/>
    </row>
    <row r="231" spans="3:14">
      <c r="C231" s="30"/>
      <c r="D231"/>
      <c r="E231"/>
      <c r="F231"/>
      <c r="G231"/>
      <c r="H231"/>
      <c r="I231"/>
      <c r="J231"/>
      <c r="K231"/>
      <c r="L231"/>
      <c r="M231"/>
      <c r="N231"/>
    </row>
    <row r="232" spans="3:14">
      <c r="C232" s="30"/>
      <c r="D232"/>
      <c r="E232"/>
      <c r="F232"/>
      <c r="G232"/>
      <c r="H232"/>
      <c r="I232"/>
      <c r="J232"/>
      <c r="K232"/>
      <c r="L232"/>
      <c r="M232"/>
      <c r="N232"/>
    </row>
    <row r="233" spans="3:14">
      <c r="C233" s="30"/>
      <c r="D233"/>
      <c r="E233"/>
      <c r="F233"/>
      <c r="G233"/>
      <c r="H233"/>
      <c r="I233"/>
      <c r="J233"/>
      <c r="K233"/>
      <c r="L233"/>
      <c r="M233"/>
      <c r="N233"/>
    </row>
    <row r="234" spans="3:14">
      <c r="C234" s="30"/>
      <c r="D234"/>
      <c r="E234"/>
      <c r="F234"/>
      <c r="G234"/>
      <c r="H234"/>
      <c r="I234"/>
      <c r="J234"/>
      <c r="K234"/>
      <c r="L234"/>
      <c r="M234"/>
      <c r="N234"/>
    </row>
    <row r="235" spans="3:14">
      <c r="C235" s="30"/>
      <c r="D235"/>
      <c r="E235"/>
      <c r="F235"/>
      <c r="G235"/>
      <c r="H235"/>
      <c r="I235"/>
      <c r="J235"/>
      <c r="K235"/>
      <c r="L235"/>
      <c r="M235"/>
      <c r="N235"/>
    </row>
    <row r="236" spans="3:14">
      <c r="C236" s="30"/>
      <c r="D236"/>
      <c r="E236"/>
      <c r="F236"/>
      <c r="G236"/>
      <c r="H236"/>
      <c r="I236"/>
      <c r="J236"/>
      <c r="K236"/>
      <c r="L236"/>
      <c r="M236"/>
      <c r="N236"/>
    </row>
    <row r="237" spans="3:14">
      <c r="C237" s="30"/>
      <c r="D237"/>
      <c r="E237"/>
      <c r="F237"/>
      <c r="G237"/>
      <c r="H237"/>
      <c r="I237"/>
      <c r="J237"/>
      <c r="K237"/>
      <c r="L237"/>
      <c r="M237"/>
      <c r="N237"/>
    </row>
    <row r="238" spans="3:14">
      <c r="C238" s="30"/>
      <c r="D238"/>
      <c r="E238"/>
      <c r="F238"/>
      <c r="G238"/>
      <c r="H238"/>
      <c r="I238"/>
      <c r="J238"/>
      <c r="K238"/>
      <c r="L238"/>
      <c r="M238"/>
      <c r="N238"/>
    </row>
    <row r="239" spans="3:14">
      <c r="C239" s="30"/>
      <c r="D239"/>
      <c r="E239"/>
      <c r="F239"/>
      <c r="G239"/>
      <c r="H239"/>
      <c r="I239"/>
      <c r="J239"/>
      <c r="K239"/>
      <c r="L239"/>
      <c r="M239"/>
      <c r="N239"/>
    </row>
    <row r="240" spans="3:14">
      <c r="C240" s="30"/>
      <c r="D240"/>
      <c r="E240"/>
      <c r="F240"/>
      <c r="G240"/>
      <c r="H240"/>
      <c r="I240"/>
      <c r="J240"/>
      <c r="K240"/>
      <c r="L240"/>
      <c r="M240"/>
      <c r="N240"/>
    </row>
    <row r="241" spans="3:14">
      <c r="C241" s="30"/>
      <c r="D241"/>
      <c r="E241"/>
      <c r="F241"/>
      <c r="G241"/>
      <c r="H241"/>
      <c r="I241"/>
      <c r="J241"/>
      <c r="K241"/>
      <c r="L241"/>
      <c r="M241"/>
      <c r="N241"/>
    </row>
    <row r="242" spans="3:14">
      <c r="C242" s="30"/>
      <c r="D242"/>
      <c r="E242"/>
      <c r="F242"/>
      <c r="G242"/>
      <c r="H242"/>
      <c r="I242"/>
      <c r="J242"/>
      <c r="K242"/>
      <c r="L242"/>
      <c r="M242"/>
      <c r="N242"/>
    </row>
    <row r="243" spans="3:14">
      <c r="C243" s="30"/>
      <c r="D243"/>
      <c r="E243"/>
      <c r="F243"/>
      <c r="G243"/>
      <c r="H243"/>
      <c r="I243"/>
      <c r="J243"/>
      <c r="K243"/>
      <c r="L243"/>
      <c r="M243"/>
      <c r="N243"/>
    </row>
    <row r="244" spans="3:14">
      <c r="C244" s="30"/>
      <c r="D244"/>
      <c r="E244"/>
      <c r="F244"/>
      <c r="G244"/>
      <c r="H244"/>
      <c r="I244"/>
      <c r="J244"/>
      <c r="K244"/>
      <c r="L244"/>
      <c r="M244"/>
      <c r="N244"/>
    </row>
    <row r="245" spans="3:14">
      <c r="C245" s="30"/>
      <c r="D245"/>
      <c r="E245"/>
      <c r="F245"/>
      <c r="G245"/>
      <c r="H245"/>
      <c r="I245"/>
      <c r="J245"/>
      <c r="K245"/>
      <c r="L245"/>
      <c r="M245"/>
      <c r="N245"/>
    </row>
    <row r="246" spans="3:14">
      <c r="C246" s="30"/>
      <c r="D246"/>
      <c r="E246"/>
      <c r="F246"/>
      <c r="G246"/>
      <c r="H246"/>
      <c r="I246"/>
      <c r="J246"/>
      <c r="K246"/>
      <c r="L246"/>
      <c r="M246"/>
      <c r="N246"/>
    </row>
    <row r="247" spans="3:14">
      <c r="C247" s="30"/>
      <c r="D247"/>
      <c r="E247"/>
      <c r="F247"/>
      <c r="G247"/>
      <c r="H247"/>
      <c r="I247"/>
      <c r="J247"/>
      <c r="K247"/>
      <c r="L247"/>
      <c r="M247"/>
      <c r="N247"/>
    </row>
    <row r="248" spans="3:14">
      <c r="C248" s="30"/>
      <c r="D248"/>
      <c r="E248"/>
      <c r="F248"/>
      <c r="G248"/>
      <c r="H248"/>
      <c r="I248"/>
      <c r="J248"/>
      <c r="K248"/>
      <c r="L248"/>
      <c r="M248"/>
      <c r="N248"/>
    </row>
    <row r="249" spans="3:14">
      <c r="C249" s="30"/>
      <c r="D249"/>
      <c r="E249"/>
      <c r="F249"/>
      <c r="G249"/>
      <c r="H249"/>
      <c r="I249"/>
      <c r="J249"/>
      <c r="K249"/>
      <c r="L249"/>
      <c r="M249"/>
      <c r="N249"/>
    </row>
    <row r="250" spans="3:14">
      <c r="C250" s="30"/>
      <c r="D250"/>
      <c r="E250"/>
      <c r="F250"/>
      <c r="G250"/>
      <c r="H250"/>
      <c r="I250"/>
      <c r="J250"/>
      <c r="K250"/>
      <c r="L250"/>
      <c r="M250"/>
      <c r="N250"/>
    </row>
    <row r="251" spans="3:14">
      <c r="C251" s="30"/>
      <c r="D251"/>
      <c r="E251"/>
      <c r="F251"/>
      <c r="G251"/>
      <c r="H251"/>
      <c r="I251"/>
      <c r="J251"/>
      <c r="K251"/>
      <c r="L251"/>
      <c r="M251"/>
      <c r="N251"/>
    </row>
    <row r="252" spans="3:14">
      <c r="C252" s="30"/>
      <c r="D252"/>
      <c r="E252"/>
      <c r="F252"/>
      <c r="G252"/>
      <c r="H252"/>
      <c r="I252"/>
      <c r="J252"/>
      <c r="K252"/>
      <c r="L252"/>
      <c r="M252"/>
      <c r="N252"/>
    </row>
  </sheetData>
  <mergeCells count="11">
    <mergeCell ref="A21:A22"/>
    <mergeCell ref="B21:B22"/>
    <mergeCell ref="O21:Q21"/>
    <mergeCell ref="A2:H2"/>
    <mergeCell ref="A3:H3"/>
    <mergeCell ref="A5:Q5"/>
    <mergeCell ref="A6:Q6"/>
    <mergeCell ref="A20:Q20"/>
    <mergeCell ref="A7:A8"/>
    <mergeCell ref="B7:B8"/>
    <mergeCell ref="O7:Q7"/>
  </mergeCells>
  <pageMargins left="0.23622047244094491" right="0.23622047244094491" top="0.23622047244094491" bottom="0.35433070866141736" header="0.19685039370078741" footer="0.11811023622047245"/>
  <pageSetup paperSize="9" orientation="portrait" r:id="rId1"/>
  <headerFooter>
    <oddFooter>&amp;RPag.  &amp;P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  <pageSetUpPr fitToPage="1"/>
  </sheetPr>
  <dimension ref="A1:Q256"/>
  <sheetViews>
    <sheetView showGridLines="0" topLeftCell="A4" zoomScale="85" zoomScaleNormal="85" zoomScaleSheetLayoutView="90" workbookViewId="0">
      <pane xSplit="1" topLeftCell="B16" activePane="topRight" state="frozen"/>
      <selection pane="topRight" activeCell="H23" sqref="H23"/>
      <selection activeCell="A29" sqref="A29"/>
    </sheetView>
  </sheetViews>
  <sheetFormatPr defaultColWidth="8.85546875" defaultRowHeight="15"/>
  <cols>
    <col min="1" max="1" width="55.140625" style="18" customWidth="1"/>
    <col min="2" max="2" width="12" customWidth="1"/>
    <col min="3" max="14" width="11.85546875" customWidth="1"/>
    <col min="15" max="15" width="10.28515625" style="19" bestFit="1" customWidth="1"/>
    <col min="16" max="16" width="9" customWidth="1"/>
    <col min="17" max="17" width="14.28515625" style="20" customWidth="1"/>
  </cols>
  <sheetData>
    <row r="1" spans="1:17" ht="51" customHeight="1"/>
    <row r="2" spans="1:17">
      <c r="A2" s="345"/>
      <c r="B2" s="345"/>
      <c r="C2" s="345"/>
      <c r="D2" s="345"/>
      <c r="E2" s="345"/>
      <c r="F2" s="345"/>
      <c r="G2" s="345"/>
      <c r="H2" s="345"/>
    </row>
    <row r="3" spans="1:17">
      <c r="A3" s="345"/>
      <c r="B3" s="345"/>
      <c r="C3" s="345"/>
      <c r="D3" s="345"/>
      <c r="E3" s="345"/>
      <c r="F3" s="345"/>
      <c r="G3" s="345"/>
      <c r="H3" s="345"/>
    </row>
    <row r="5" spans="1:17" s="1" customFormat="1" ht="18.75" customHeight="1">
      <c r="A5" s="339" t="s">
        <v>0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</row>
    <row r="6" spans="1:17" s="1" customFormat="1" ht="20.25" customHeight="1">
      <c r="A6" s="339" t="s">
        <v>190</v>
      </c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</row>
    <row r="7" spans="1:17" s="18" customFormat="1" ht="22.5" customHeight="1">
      <c r="A7" s="407" t="s">
        <v>2</v>
      </c>
      <c r="B7" s="408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42" t="s">
        <v>16</v>
      </c>
      <c r="P7" s="343"/>
      <c r="Q7" s="344"/>
    </row>
    <row r="8" spans="1:17" s="18" customFormat="1" ht="18" customHeight="1">
      <c r="A8" s="346"/>
      <c r="B8" s="347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21.75" customHeight="1">
      <c r="A9" s="259" t="s">
        <v>20</v>
      </c>
      <c r="B9" s="260">
        <v>61</v>
      </c>
      <c r="C9" s="267">
        <v>73</v>
      </c>
      <c r="D9" s="304">
        <v>75</v>
      </c>
      <c r="E9" s="262">
        <v>63</v>
      </c>
      <c r="F9" s="262" t="s">
        <v>46</v>
      </c>
      <c r="G9" s="262">
        <v>56</v>
      </c>
      <c r="H9" s="262">
        <v>35</v>
      </c>
      <c r="I9" s="262"/>
      <c r="J9" s="262"/>
      <c r="K9" s="262"/>
      <c r="L9" s="262"/>
      <c r="M9" s="262"/>
      <c r="N9" s="262"/>
      <c r="O9" s="47">
        <f t="shared" ref="O9:O26" si="0">B9*(IF(C9="",0,1)+IF(D9="",0,1)+IF(E9="",0,1)+IF(F9="",0,1)+IF(G9="",0,1)+IF(H9="",0,1)+IF(I9="",0,1)+IF(J9="",0,1)+IF(K9="",0,1)+IF(L9="",0,1)+IF(M9="",0,1)+IF(N9="",0,1))</f>
        <v>366</v>
      </c>
      <c r="P9" s="47">
        <f t="shared" ref="P9:P26" si="1">SUM(C9:N9)</f>
        <v>302</v>
      </c>
      <c r="Q9" s="54">
        <f t="shared" ref="Q9:Q27" si="2">IF(O9=0,"-",P9/O9)</f>
        <v>0.82513661202185795</v>
      </c>
    </row>
    <row r="10" spans="1:17" ht="21.75" customHeight="1">
      <c r="A10" s="259" t="s">
        <v>21</v>
      </c>
      <c r="B10" s="260">
        <v>96</v>
      </c>
      <c r="C10" s="267">
        <v>66</v>
      </c>
      <c r="D10" s="304">
        <v>52</v>
      </c>
      <c r="E10" s="262">
        <v>111</v>
      </c>
      <c r="F10" s="262" t="s">
        <v>46</v>
      </c>
      <c r="G10" s="262">
        <v>91</v>
      </c>
      <c r="H10" s="262">
        <v>36</v>
      </c>
      <c r="I10" s="262"/>
      <c r="J10" s="262"/>
      <c r="K10" s="262"/>
      <c r="L10" s="262"/>
      <c r="M10" s="262"/>
      <c r="N10" s="262"/>
      <c r="O10" s="47">
        <f t="shared" si="0"/>
        <v>576</v>
      </c>
      <c r="P10" s="47">
        <f t="shared" si="1"/>
        <v>356</v>
      </c>
      <c r="Q10" s="54">
        <f t="shared" si="2"/>
        <v>0.61805555555555558</v>
      </c>
    </row>
    <row r="11" spans="1:17" ht="21.75" customHeight="1">
      <c r="A11" s="259" t="s">
        <v>83</v>
      </c>
      <c r="B11" s="260">
        <v>288</v>
      </c>
      <c r="C11" s="268">
        <v>200</v>
      </c>
      <c r="D11" s="305">
        <v>268</v>
      </c>
      <c r="E11" s="262">
        <v>387</v>
      </c>
      <c r="F11" s="262">
        <v>200</v>
      </c>
      <c r="G11" s="262">
        <v>321</v>
      </c>
      <c r="H11" s="262">
        <v>248</v>
      </c>
      <c r="I11" s="262"/>
      <c r="J11" s="262"/>
      <c r="K11" s="262"/>
      <c r="L11" s="262"/>
      <c r="M11" s="262"/>
      <c r="N11" s="262"/>
      <c r="O11" s="47">
        <f t="shared" ref="O11:O20" si="3">B11*(IF(C11="",0,1)+IF(D11="",0,1)+IF(E11="",0,1)+IF(F11="",0,1)+IF(G11="",0,1)+IF(H11="",0,1)+IF(I11="",0,1)+IF(J11="",0,1)+IF(K11="",0,1)+IF(L11="",0,1)+IF(M11="",0,1)+IF(N11="",0,1))</f>
        <v>1728</v>
      </c>
      <c r="P11" s="47">
        <f t="shared" ref="P11:P20" si="4">SUM(C11:N11)</f>
        <v>1624</v>
      </c>
      <c r="Q11" s="54">
        <f t="shared" ref="Q11:Q20" si="5">IF(O11=0,"-",P11/O11)</f>
        <v>0.93981481481481477</v>
      </c>
    </row>
    <row r="12" spans="1:17" ht="21.75" customHeight="1">
      <c r="A12" s="259" t="s">
        <v>74</v>
      </c>
      <c r="B12" s="260">
        <v>540</v>
      </c>
      <c r="C12" s="268">
        <v>669</v>
      </c>
      <c r="D12" s="305">
        <v>479</v>
      </c>
      <c r="E12" s="262">
        <v>502</v>
      </c>
      <c r="F12" s="262">
        <v>532</v>
      </c>
      <c r="G12" s="262">
        <v>632</v>
      </c>
      <c r="H12" s="262">
        <v>378</v>
      </c>
      <c r="I12" s="262"/>
      <c r="J12" s="262"/>
      <c r="K12" s="262"/>
      <c r="L12" s="262"/>
      <c r="M12" s="262"/>
      <c r="N12" s="262"/>
      <c r="O12" s="47">
        <f t="shared" si="3"/>
        <v>3240</v>
      </c>
      <c r="P12" s="47">
        <f t="shared" si="4"/>
        <v>3192</v>
      </c>
      <c r="Q12" s="54">
        <f t="shared" si="5"/>
        <v>0.98518518518518516</v>
      </c>
    </row>
    <row r="13" spans="1:17" ht="21.75" customHeight="1">
      <c r="A13" s="259" t="s">
        <v>75</v>
      </c>
      <c r="B13" s="263">
        <v>1248</v>
      </c>
      <c r="C13" s="283">
        <v>1085</v>
      </c>
      <c r="D13" s="305">
        <v>812</v>
      </c>
      <c r="E13" s="262">
        <v>982</v>
      </c>
      <c r="F13" s="262">
        <v>695</v>
      </c>
      <c r="G13" s="262">
        <v>1001</v>
      </c>
      <c r="H13" s="262">
        <v>665</v>
      </c>
      <c r="I13" s="262"/>
      <c r="J13" s="262"/>
      <c r="K13" s="262"/>
      <c r="L13" s="262"/>
      <c r="M13" s="262"/>
      <c r="N13" s="262"/>
      <c r="O13" s="47">
        <f t="shared" si="3"/>
        <v>7488</v>
      </c>
      <c r="P13" s="47">
        <f t="shared" si="4"/>
        <v>5240</v>
      </c>
      <c r="Q13" s="54">
        <f t="shared" si="5"/>
        <v>0.69978632478632474</v>
      </c>
    </row>
    <row r="14" spans="1:17" ht="21.75" customHeight="1">
      <c r="A14" s="259" t="s">
        <v>191</v>
      </c>
      <c r="B14" s="260">
        <v>20</v>
      </c>
      <c r="C14" s="268">
        <v>66</v>
      </c>
      <c r="D14" s="305">
        <v>27</v>
      </c>
      <c r="E14" s="262">
        <v>15</v>
      </c>
      <c r="F14" s="262">
        <v>4</v>
      </c>
      <c r="G14" s="262">
        <v>20</v>
      </c>
      <c r="H14" s="262">
        <v>12</v>
      </c>
      <c r="I14" s="262"/>
      <c r="J14" s="262"/>
      <c r="K14" s="262"/>
      <c r="L14" s="262"/>
      <c r="M14" s="262"/>
      <c r="N14" s="262"/>
      <c r="O14" s="47">
        <f t="shared" si="3"/>
        <v>120</v>
      </c>
      <c r="P14" s="47">
        <f t="shared" si="4"/>
        <v>144</v>
      </c>
      <c r="Q14" s="54">
        <f t="shared" si="5"/>
        <v>1.2</v>
      </c>
    </row>
    <row r="15" spans="1:17" ht="21.75" customHeight="1">
      <c r="A15" s="259" t="s">
        <v>76</v>
      </c>
      <c r="B15" s="260">
        <v>48</v>
      </c>
      <c r="C15" s="268">
        <v>59</v>
      </c>
      <c r="D15" s="305">
        <v>37</v>
      </c>
      <c r="E15" s="270">
        <v>17</v>
      </c>
      <c r="F15" s="270">
        <v>32</v>
      </c>
      <c r="G15" s="270">
        <v>44</v>
      </c>
      <c r="H15" s="270">
        <v>34</v>
      </c>
      <c r="I15" s="270"/>
      <c r="J15" s="270"/>
      <c r="K15" s="270"/>
      <c r="L15" s="270"/>
      <c r="M15" s="270"/>
      <c r="N15" s="270"/>
      <c r="O15" s="47">
        <f t="shared" si="3"/>
        <v>288</v>
      </c>
      <c r="P15" s="47">
        <f t="shared" si="4"/>
        <v>223</v>
      </c>
      <c r="Q15" s="54">
        <f t="shared" si="5"/>
        <v>0.77430555555555558</v>
      </c>
    </row>
    <row r="16" spans="1:17" ht="21.75" customHeight="1">
      <c r="A16" s="259" t="s">
        <v>77</v>
      </c>
      <c r="B16" s="260">
        <v>48</v>
      </c>
      <c r="C16" s="268">
        <v>22</v>
      </c>
      <c r="D16" s="305">
        <v>30</v>
      </c>
      <c r="E16" s="270">
        <v>28</v>
      </c>
      <c r="F16" s="270">
        <v>19</v>
      </c>
      <c r="G16" s="270">
        <v>39</v>
      </c>
      <c r="H16" s="270">
        <v>37</v>
      </c>
      <c r="I16" s="270"/>
      <c r="J16" s="270"/>
      <c r="K16" s="270"/>
      <c r="L16" s="270"/>
      <c r="M16" s="270"/>
      <c r="N16" s="270"/>
      <c r="O16" s="47">
        <f t="shared" si="3"/>
        <v>288</v>
      </c>
      <c r="P16" s="47">
        <f t="shared" si="4"/>
        <v>175</v>
      </c>
      <c r="Q16" s="54">
        <f t="shared" si="5"/>
        <v>0.60763888888888884</v>
      </c>
    </row>
    <row r="17" spans="1:17" ht="21.75" customHeight="1">
      <c r="A17" s="259" t="s">
        <v>33</v>
      </c>
      <c r="B17" s="260">
        <v>86</v>
      </c>
      <c r="C17" s="268">
        <v>129</v>
      </c>
      <c r="D17" s="305">
        <v>117</v>
      </c>
      <c r="E17" s="270">
        <v>116</v>
      </c>
      <c r="F17" s="270">
        <v>84</v>
      </c>
      <c r="G17" s="270">
        <v>120</v>
      </c>
      <c r="H17" s="270">
        <v>89</v>
      </c>
      <c r="I17" s="270"/>
      <c r="J17" s="270"/>
      <c r="K17" s="270"/>
      <c r="L17" s="270"/>
      <c r="M17" s="270"/>
      <c r="N17" s="270"/>
      <c r="O17" s="47">
        <f t="shared" si="3"/>
        <v>516</v>
      </c>
      <c r="P17" s="47">
        <f t="shared" si="4"/>
        <v>655</v>
      </c>
      <c r="Q17" s="54">
        <f t="shared" si="5"/>
        <v>1.2693798449612403</v>
      </c>
    </row>
    <row r="18" spans="1:17" ht="21.75" customHeight="1">
      <c r="A18" s="259" t="s">
        <v>34</v>
      </c>
      <c r="B18" s="260">
        <v>20</v>
      </c>
      <c r="C18" s="269">
        <v>30</v>
      </c>
      <c r="D18" s="306">
        <v>30</v>
      </c>
      <c r="E18" s="262">
        <v>24</v>
      </c>
      <c r="F18" s="262">
        <v>21</v>
      </c>
      <c r="G18" s="262">
        <v>29</v>
      </c>
      <c r="H18" s="262">
        <v>23</v>
      </c>
      <c r="I18" s="262"/>
      <c r="J18" s="262"/>
      <c r="K18" s="262"/>
      <c r="L18" s="262"/>
      <c r="M18" s="262"/>
      <c r="N18" s="262"/>
      <c r="O18" s="47">
        <f t="shared" si="3"/>
        <v>120</v>
      </c>
      <c r="P18" s="47">
        <f t="shared" si="4"/>
        <v>157</v>
      </c>
      <c r="Q18" s="54">
        <f t="shared" si="5"/>
        <v>1.3083333333333333</v>
      </c>
    </row>
    <row r="19" spans="1:17" ht="21.75" customHeight="1">
      <c r="A19" s="259" t="s">
        <v>106</v>
      </c>
      <c r="B19" s="260">
        <v>2</v>
      </c>
      <c r="C19" s="269">
        <v>0</v>
      </c>
      <c r="D19" s="306">
        <v>0</v>
      </c>
      <c r="E19" s="262">
        <v>0</v>
      </c>
      <c r="F19" s="262">
        <v>0</v>
      </c>
      <c r="G19" s="262">
        <v>0</v>
      </c>
      <c r="H19" s="262">
        <v>0</v>
      </c>
      <c r="I19" s="262"/>
      <c r="J19" s="262"/>
      <c r="K19" s="262"/>
      <c r="L19" s="262"/>
      <c r="M19" s="262"/>
      <c r="N19" s="262"/>
      <c r="O19" s="47">
        <f t="shared" si="3"/>
        <v>12</v>
      </c>
      <c r="P19" s="47">
        <f t="shared" si="4"/>
        <v>0</v>
      </c>
      <c r="Q19" s="54">
        <f t="shared" si="5"/>
        <v>0</v>
      </c>
    </row>
    <row r="20" spans="1:17" ht="21.75" customHeight="1">
      <c r="A20" s="259" t="s">
        <v>36</v>
      </c>
      <c r="B20" s="260">
        <v>15</v>
      </c>
      <c r="C20" s="269">
        <v>0</v>
      </c>
      <c r="D20" s="306">
        <v>0</v>
      </c>
      <c r="E20" s="292">
        <v>0</v>
      </c>
      <c r="F20" s="262" t="s">
        <v>46</v>
      </c>
      <c r="G20" s="262"/>
      <c r="H20" s="262"/>
      <c r="I20" s="262"/>
      <c r="J20" s="262"/>
      <c r="K20" s="262"/>
      <c r="L20" s="262"/>
      <c r="M20" s="262"/>
      <c r="N20" s="262"/>
      <c r="O20" s="47">
        <f t="shared" si="3"/>
        <v>60</v>
      </c>
      <c r="P20" s="47">
        <f t="shared" si="4"/>
        <v>0</v>
      </c>
      <c r="Q20" s="54">
        <f t="shared" si="5"/>
        <v>0</v>
      </c>
    </row>
    <row r="21" spans="1:17" ht="21.75" customHeight="1">
      <c r="A21" s="259" t="s">
        <v>37</v>
      </c>
      <c r="B21" s="260">
        <v>16</v>
      </c>
      <c r="C21" s="269">
        <v>0</v>
      </c>
      <c r="D21" s="306">
        <v>0</v>
      </c>
      <c r="E21" s="292">
        <v>0</v>
      </c>
      <c r="F21" s="262" t="s">
        <v>46</v>
      </c>
      <c r="G21" s="262"/>
      <c r="H21" s="262"/>
      <c r="I21" s="262"/>
      <c r="J21" s="262"/>
      <c r="K21" s="262"/>
      <c r="L21" s="262"/>
      <c r="M21" s="262"/>
      <c r="N21" s="262"/>
      <c r="O21" s="47">
        <f t="shared" si="0"/>
        <v>64</v>
      </c>
      <c r="P21" s="47">
        <f t="shared" si="1"/>
        <v>0</v>
      </c>
      <c r="Q21" s="54">
        <f t="shared" si="2"/>
        <v>0</v>
      </c>
    </row>
    <row r="22" spans="1:17" ht="21.75" customHeight="1">
      <c r="A22" s="259" t="s">
        <v>43</v>
      </c>
      <c r="B22" s="260">
        <v>21</v>
      </c>
      <c r="C22" s="268">
        <v>0</v>
      </c>
      <c r="D22" s="305">
        <v>4</v>
      </c>
      <c r="E22" s="262">
        <v>15</v>
      </c>
      <c r="F22" s="262">
        <v>5</v>
      </c>
      <c r="G22" s="262">
        <v>2</v>
      </c>
      <c r="H22" s="262">
        <v>3</v>
      </c>
      <c r="I22" s="262"/>
      <c r="J22" s="262"/>
      <c r="K22" s="262"/>
      <c r="L22" s="262"/>
      <c r="M22" s="262"/>
      <c r="N22" s="262"/>
      <c r="O22" s="47">
        <f t="shared" si="0"/>
        <v>126</v>
      </c>
      <c r="P22" s="47">
        <f t="shared" si="1"/>
        <v>29</v>
      </c>
      <c r="Q22" s="54">
        <f t="shared" si="2"/>
        <v>0.23015873015873015</v>
      </c>
    </row>
    <row r="23" spans="1:17" ht="21.75" customHeight="1">
      <c r="A23" s="259" t="s">
        <v>44</v>
      </c>
      <c r="B23" s="260">
        <v>30</v>
      </c>
      <c r="C23" s="268">
        <v>45</v>
      </c>
      <c r="D23" s="305">
        <v>33</v>
      </c>
      <c r="E23" s="262">
        <v>112</v>
      </c>
      <c r="F23" s="262">
        <v>76</v>
      </c>
      <c r="G23" s="262">
        <v>80</v>
      </c>
      <c r="H23" s="262">
        <v>29</v>
      </c>
      <c r="I23" s="262"/>
      <c r="J23" s="262"/>
      <c r="K23" s="262"/>
      <c r="L23" s="262"/>
      <c r="M23" s="262"/>
      <c r="N23" s="262"/>
      <c r="O23" s="47">
        <f t="shared" si="0"/>
        <v>180</v>
      </c>
      <c r="P23" s="47">
        <f>SUM(C23:N23)</f>
        <v>375</v>
      </c>
      <c r="Q23" s="54">
        <f>IF(O23=0,"-",P23/O23)</f>
        <v>2.0833333333333335</v>
      </c>
    </row>
    <row r="24" spans="1:17" ht="21.75" customHeight="1">
      <c r="A24" s="259" t="s">
        <v>51</v>
      </c>
      <c r="B24" s="260">
        <v>28</v>
      </c>
      <c r="C24" s="269">
        <v>0</v>
      </c>
      <c r="D24" s="306">
        <v>5</v>
      </c>
      <c r="E24" s="262">
        <v>0</v>
      </c>
      <c r="F24" s="262">
        <v>0</v>
      </c>
      <c r="G24" s="262">
        <v>24</v>
      </c>
      <c r="H24" s="262">
        <v>0</v>
      </c>
      <c r="I24" s="262"/>
      <c r="J24" s="262"/>
      <c r="K24" s="262"/>
      <c r="L24" s="262"/>
      <c r="M24" s="262"/>
      <c r="N24" s="262"/>
      <c r="O24" s="47">
        <f t="shared" si="0"/>
        <v>168</v>
      </c>
      <c r="P24" s="47">
        <f t="shared" si="1"/>
        <v>29</v>
      </c>
      <c r="Q24" s="54">
        <f t="shared" si="2"/>
        <v>0.17261904761904762</v>
      </c>
    </row>
    <row r="25" spans="1:17" ht="21.75" customHeight="1">
      <c r="A25" s="259" t="s">
        <v>79</v>
      </c>
      <c r="B25" s="260">
        <v>192</v>
      </c>
      <c r="C25" s="269">
        <v>243</v>
      </c>
      <c r="D25" s="306">
        <v>170</v>
      </c>
      <c r="E25" s="262">
        <v>184</v>
      </c>
      <c r="F25" s="262">
        <v>117</v>
      </c>
      <c r="G25" s="262">
        <v>235</v>
      </c>
      <c r="H25" s="262">
        <v>368</v>
      </c>
      <c r="I25" s="262"/>
      <c r="J25" s="262"/>
      <c r="K25" s="262"/>
      <c r="L25" s="262"/>
      <c r="M25" s="262"/>
      <c r="N25" s="262"/>
      <c r="O25" s="47">
        <f t="shared" si="0"/>
        <v>1152</v>
      </c>
      <c r="P25" s="47">
        <f t="shared" si="1"/>
        <v>1317</v>
      </c>
      <c r="Q25" s="54">
        <f t="shared" si="2"/>
        <v>1.1432291666666667</v>
      </c>
    </row>
    <row r="26" spans="1:17" ht="21.75" customHeight="1">
      <c r="A26" s="259" t="s">
        <v>80</v>
      </c>
      <c r="B26" s="263">
        <v>3600</v>
      </c>
      <c r="C26" s="268">
        <v>1304</v>
      </c>
      <c r="D26" s="305">
        <v>1857</v>
      </c>
      <c r="E26" s="262">
        <v>1699</v>
      </c>
      <c r="F26" s="262">
        <v>1776</v>
      </c>
      <c r="G26" s="262">
        <v>713</v>
      </c>
      <c r="H26" s="262">
        <v>2337</v>
      </c>
      <c r="I26" s="262"/>
      <c r="J26" s="262"/>
      <c r="K26" s="262"/>
      <c r="L26" s="262"/>
      <c r="M26" s="262"/>
      <c r="N26" s="262"/>
      <c r="O26" s="47">
        <f t="shared" si="0"/>
        <v>21600</v>
      </c>
      <c r="P26" s="47">
        <f t="shared" si="1"/>
        <v>9686</v>
      </c>
      <c r="Q26" s="54">
        <f t="shared" si="2"/>
        <v>0.44842592592592595</v>
      </c>
    </row>
    <row r="27" spans="1:17" s="1" customFormat="1" ht="20.25" customHeight="1">
      <c r="A27" s="303" t="s">
        <v>47</v>
      </c>
      <c r="B27" s="56">
        <f>SUM(B9:B26)</f>
        <v>6359</v>
      </c>
      <c r="C27" s="56">
        <f>SUM(C9:C26)</f>
        <v>3991</v>
      </c>
      <c r="D27" s="56">
        <f t="shared" ref="D27:N27" si="6">SUM(D9:D26)</f>
        <v>3996</v>
      </c>
      <c r="E27" s="56">
        <f t="shared" si="6"/>
        <v>4255</v>
      </c>
      <c r="F27" s="56">
        <f t="shared" si="6"/>
        <v>3561</v>
      </c>
      <c r="G27" s="56">
        <f t="shared" si="6"/>
        <v>3407</v>
      </c>
      <c r="H27" s="56">
        <f t="shared" si="6"/>
        <v>4294</v>
      </c>
      <c r="I27" s="56">
        <f t="shared" si="6"/>
        <v>0</v>
      </c>
      <c r="J27" s="56">
        <f t="shared" si="6"/>
        <v>0</v>
      </c>
      <c r="K27" s="56">
        <f t="shared" si="6"/>
        <v>0</v>
      </c>
      <c r="L27" s="56">
        <f t="shared" si="6"/>
        <v>0</v>
      </c>
      <c r="M27" s="56">
        <f t="shared" si="6"/>
        <v>0</v>
      </c>
      <c r="N27" s="56">
        <f t="shared" si="6"/>
        <v>0</v>
      </c>
      <c r="O27" s="56">
        <f>SUM(O9:O26)</f>
        <v>38092</v>
      </c>
      <c r="P27" s="56">
        <f>SUM(P9:P26)</f>
        <v>23504</v>
      </c>
      <c r="Q27" s="57">
        <f t="shared" si="2"/>
        <v>0.61703244775805943</v>
      </c>
    </row>
    <row r="30" spans="1:17">
      <c r="A30" s="34" t="s">
        <v>48</v>
      </c>
    </row>
    <row r="44" spans="1:17" s="19" customFormat="1">
      <c r="A44" s="18"/>
      <c r="B44"/>
      <c r="C44"/>
      <c r="D44"/>
      <c r="E44"/>
      <c r="F44"/>
      <c r="G44"/>
      <c r="H44"/>
      <c r="I44"/>
      <c r="J44"/>
      <c r="K44"/>
      <c r="L44"/>
      <c r="M44"/>
      <c r="N44"/>
      <c r="P44"/>
      <c r="Q44" s="20"/>
    </row>
    <row r="45" spans="1:17" s="19" customFormat="1">
      <c r="A45" s="18"/>
      <c r="B45"/>
      <c r="C45"/>
      <c r="D45"/>
      <c r="E45"/>
      <c r="F45"/>
      <c r="G45"/>
      <c r="H45"/>
      <c r="I45"/>
      <c r="J45"/>
      <c r="K45"/>
      <c r="L45"/>
      <c r="M45"/>
      <c r="N45"/>
      <c r="P45"/>
      <c r="Q45" s="20"/>
    </row>
    <row r="46" spans="1:17" s="19" customFormat="1">
      <c r="A46" s="18"/>
      <c r="B46"/>
      <c r="C46"/>
      <c r="D46"/>
      <c r="E46"/>
      <c r="F46"/>
      <c r="G46"/>
      <c r="H46"/>
      <c r="I46"/>
      <c r="J46"/>
      <c r="K46"/>
      <c r="L46"/>
      <c r="M46"/>
      <c r="N46"/>
      <c r="P46"/>
      <c r="Q46" s="20"/>
    </row>
    <row r="47" spans="1:17" s="19" customFormat="1">
      <c r="A47" s="18"/>
      <c r="B47"/>
      <c r="C47"/>
      <c r="D47"/>
      <c r="E47"/>
      <c r="F47"/>
      <c r="G47"/>
      <c r="H47"/>
      <c r="I47"/>
      <c r="J47"/>
      <c r="K47"/>
      <c r="L47"/>
      <c r="M47"/>
      <c r="N47"/>
      <c r="P47"/>
      <c r="Q47" s="20"/>
    </row>
    <row r="48" spans="1:17" s="19" customFormat="1">
      <c r="A48" s="18"/>
      <c r="B48"/>
      <c r="C48"/>
      <c r="D48"/>
      <c r="E48"/>
      <c r="F48"/>
      <c r="G48"/>
      <c r="H48"/>
      <c r="I48"/>
      <c r="J48"/>
      <c r="K48"/>
      <c r="L48"/>
      <c r="M48"/>
      <c r="N48"/>
      <c r="P48"/>
      <c r="Q48" s="20"/>
    </row>
    <row r="49" spans="1:17" s="19" customFormat="1">
      <c r="A49" s="18"/>
      <c r="B49"/>
      <c r="C49"/>
      <c r="D49"/>
      <c r="E49"/>
      <c r="F49"/>
      <c r="G49"/>
      <c r="H49"/>
      <c r="I49"/>
      <c r="J49"/>
      <c r="K49"/>
      <c r="L49"/>
      <c r="M49"/>
      <c r="N49"/>
      <c r="P49"/>
      <c r="Q49" s="20"/>
    </row>
    <row r="50" spans="1:17" s="19" customFormat="1">
      <c r="A50" s="18"/>
      <c r="B50"/>
      <c r="C50"/>
      <c r="D50"/>
      <c r="E50"/>
      <c r="F50"/>
      <c r="G50"/>
      <c r="H50"/>
      <c r="I50"/>
      <c r="J50"/>
      <c r="K50"/>
      <c r="L50"/>
      <c r="M50"/>
      <c r="N50"/>
      <c r="P50"/>
      <c r="Q50" s="20"/>
    </row>
    <row r="51" spans="1:17" s="19" customFormat="1">
      <c r="A51" s="18"/>
      <c r="B51"/>
      <c r="C51"/>
      <c r="D51"/>
      <c r="E51"/>
      <c r="F51"/>
      <c r="G51"/>
      <c r="H51"/>
      <c r="I51"/>
      <c r="J51"/>
      <c r="K51"/>
      <c r="L51"/>
      <c r="M51"/>
      <c r="N51"/>
      <c r="P51"/>
      <c r="Q51" s="20"/>
    </row>
    <row r="52" spans="1:17" s="19" customFormat="1">
      <c r="A52" s="18"/>
      <c r="B52"/>
      <c r="C52"/>
      <c r="D52"/>
      <c r="E52"/>
      <c r="F52"/>
      <c r="G52"/>
      <c r="H52"/>
      <c r="I52"/>
      <c r="J52"/>
      <c r="K52"/>
      <c r="L52"/>
      <c r="M52"/>
      <c r="N52"/>
      <c r="P52"/>
      <c r="Q52" s="20"/>
    </row>
    <row r="53" spans="1:17" s="19" customFormat="1">
      <c r="A53" s="18"/>
      <c r="B53"/>
      <c r="C53"/>
      <c r="D53"/>
      <c r="E53"/>
      <c r="F53"/>
      <c r="G53"/>
      <c r="H53"/>
      <c r="I53"/>
      <c r="J53"/>
      <c r="K53"/>
      <c r="L53"/>
      <c r="M53"/>
      <c r="N53"/>
      <c r="P53"/>
      <c r="Q53" s="20"/>
    </row>
    <row r="54" spans="1:17" s="19" customFormat="1">
      <c r="A54" s="18"/>
      <c r="B54"/>
      <c r="C54"/>
      <c r="D54"/>
      <c r="E54"/>
      <c r="F54"/>
      <c r="G54"/>
      <c r="H54"/>
      <c r="I54"/>
      <c r="J54"/>
      <c r="K54"/>
      <c r="L54"/>
      <c r="M54"/>
      <c r="N54"/>
      <c r="P54"/>
      <c r="Q54" s="20"/>
    </row>
    <row r="55" spans="1:17" s="19" customFormat="1">
      <c r="A55" s="18"/>
      <c r="B55"/>
      <c r="C55"/>
      <c r="D55"/>
      <c r="E55"/>
      <c r="F55"/>
      <c r="G55"/>
      <c r="H55"/>
      <c r="I55"/>
      <c r="J55"/>
      <c r="K55"/>
      <c r="L55"/>
      <c r="M55"/>
      <c r="N55"/>
      <c r="P55"/>
      <c r="Q55" s="20"/>
    </row>
    <row r="56" spans="1:17" s="19" customFormat="1">
      <c r="A56" s="18"/>
      <c r="B56"/>
      <c r="C56"/>
      <c r="D56"/>
      <c r="E56"/>
      <c r="F56"/>
      <c r="G56"/>
      <c r="H56"/>
      <c r="I56"/>
      <c r="J56"/>
      <c r="K56"/>
      <c r="L56"/>
      <c r="M56"/>
      <c r="N56"/>
      <c r="P56"/>
      <c r="Q56" s="20"/>
    </row>
    <row r="57" spans="1:17" s="19" customFormat="1">
      <c r="A57" s="18"/>
      <c r="B57"/>
      <c r="C57"/>
      <c r="D57"/>
      <c r="E57"/>
      <c r="F57"/>
      <c r="G57"/>
      <c r="H57"/>
      <c r="I57"/>
      <c r="J57"/>
      <c r="K57"/>
      <c r="L57"/>
      <c r="M57"/>
      <c r="N57"/>
      <c r="P57"/>
      <c r="Q57" s="20"/>
    </row>
    <row r="58" spans="1:17" s="19" customFormat="1">
      <c r="A58" s="18"/>
      <c r="B58"/>
      <c r="C58"/>
      <c r="D58"/>
      <c r="E58"/>
      <c r="F58"/>
      <c r="G58"/>
      <c r="H58"/>
      <c r="I58"/>
      <c r="J58"/>
      <c r="K58"/>
      <c r="L58"/>
      <c r="M58"/>
      <c r="N58"/>
      <c r="P58"/>
      <c r="Q58" s="20"/>
    </row>
    <row r="59" spans="1:17" s="19" customFormat="1">
      <c r="A59" s="18"/>
      <c r="B59"/>
      <c r="C59"/>
      <c r="D59"/>
      <c r="E59"/>
      <c r="F59"/>
      <c r="G59"/>
      <c r="H59"/>
      <c r="I59"/>
      <c r="J59"/>
      <c r="K59"/>
      <c r="L59"/>
      <c r="M59"/>
      <c r="N59"/>
      <c r="P59"/>
      <c r="Q59" s="20"/>
    </row>
    <row r="60" spans="1:17" s="19" customFormat="1">
      <c r="A60" s="18"/>
      <c r="B60"/>
      <c r="C60"/>
      <c r="D60"/>
      <c r="E60"/>
      <c r="F60"/>
      <c r="G60"/>
      <c r="H60"/>
      <c r="I60"/>
      <c r="J60"/>
      <c r="K60"/>
      <c r="L60"/>
      <c r="M60"/>
      <c r="N60"/>
      <c r="P60"/>
      <c r="Q60" s="20"/>
    </row>
    <row r="61" spans="1:17" s="19" customFormat="1">
      <c r="A61" s="18"/>
      <c r="B61"/>
      <c r="C61"/>
      <c r="D61"/>
      <c r="E61"/>
      <c r="F61"/>
      <c r="G61"/>
      <c r="H61"/>
      <c r="I61"/>
      <c r="J61"/>
      <c r="K61"/>
      <c r="L61"/>
      <c r="M61"/>
      <c r="N61"/>
      <c r="P61"/>
      <c r="Q61" s="20"/>
    </row>
    <row r="62" spans="1:17" s="19" customFormat="1">
      <c r="A62" s="18"/>
      <c r="B62"/>
      <c r="C62"/>
      <c r="D62"/>
      <c r="E62"/>
      <c r="F62"/>
      <c r="G62"/>
      <c r="H62"/>
      <c r="I62"/>
      <c r="J62"/>
      <c r="K62"/>
      <c r="L62"/>
      <c r="M62"/>
      <c r="N62"/>
      <c r="P62"/>
      <c r="Q62" s="20"/>
    </row>
    <row r="63" spans="1:17" s="19" customFormat="1">
      <c r="A63" s="18"/>
      <c r="B63"/>
      <c r="C63"/>
      <c r="D63"/>
      <c r="E63"/>
      <c r="F63"/>
      <c r="G63"/>
      <c r="H63"/>
      <c r="I63"/>
      <c r="J63"/>
      <c r="K63"/>
      <c r="L63"/>
      <c r="M63"/>
      <c r="N63"/>
      <c r="P63"/>
      <c r="Q63" s="20"/>
    </row>
    <row r="64" spans="1:17" s="19" customFormat="1">
      <c r="A64" s="18"/>
      <c r="B64"/>
      <c r="C64"/>
      <c r="D64"/>
      <c r="E64"/>
      <c r="F64"/>
      <c r="G64"/>
      <c r="H64"/>
      <c r="I64"/>
      <c r="J64"/>
      <c r="K64"/>
      <c r="L64"/>
      <c r="M64"/>
      <c r="N64"/>
      <c r="P64"/>
      <c r="Q64" s="20"/>
    </row>
    <row r="65" spans="1:17" s="19" customFormat="1">
      <c r="A65" s="18"/>
      <c r="B65"/>
      <c r="C65"/>
      <c r="D65"/>
      <c r="E65"/>
      <c r="F65"/>
      <c r="G65"/>
      <c r="H65"/>
      <c r="I65"/>
      <c r="J65"/>
      <c r="K65"/>
      <c r="L65"/>
      <c r="M65"/>
      <c r="N65"/>
      <c r="P65"/>
      <c r="Q65" s="20"/>
    </row>
    <row r="66" spans="1:17" s="19" customFormat="1">
      <c r="A66" s="18"/>
      <c r="B66"/>
      <c r="C66"/>
      <c r="D66"/>
      <c r="E66"/>
      <c r="F66"/>
      <c r="G66"/>
      <c r="H66"/>
      <c r="I66"/>
      <c r="J66"/>
      <c r="K66"/>
      <c r="L66"/>
      <c r="M66"/>
      <c r="N66"/>
      <c r="P66"/>
      <c r="Q66" s="20"/>
    </row>
    <row r="67" spans="1:17" s="19" customFormat="1">
      <c r="A67" s="18"/>
      <c r="B67"/>
      <c r="C67"/>
      <c r="D67"/>
      <c r="E67"/>
      <c r="F67"/>
      <c r="G67"/>
      <c r="H67"/>
      <c r="I67"/>
      <c r="J67"/>
      <c r="K67"/>
      <c r="L67"/>
      <c r="M67"/>
      <c r="N67"/>
      <c r="P67"/>
      <c r="Q67" s="20"/>
    </row>
    <row r="68" spans="1:17" s="19" customFormat="1">
      <c r="A68" s="18"/>
      <c r="B68"/>
      <c r="C68"/>
      <c r="D68"/>
      <c r="E68"/>
      <c r="F68"/>
      <c r="G68"/>
      <c r="H68"/>
      <c r="I68"/>
      <c r="J68"/>
      <c r="K68"/>
      <c r="L68"/>
      <c r="M68"/>
      <c r="N68"/>
      <c r="P68"/>
      <c r="Q68" s="20"/>
    </row>
    <row r="69" spans="1:17" s="19" customFormat="1">
      <c r="A69" s="18"/>
      <c r="B69"/>
      <c r="C69"/>
      <c r="D69"/>
      <c r="E69"/>
      <c r="F69"/>
      <c r="G69"/>
      <c r="H69"/>
      <c r="I69"/>
      <c r="J69"/>
      <c r="K69"/>
      <c r="L69"/>
      <c r="M69"/>
      <c r="N69"/>
      <c r="P69"/>
      <c r="Q69" s="20"/>
    </row>
    <row r="70" spans="1:17" s="19" customFormat="1">
      <c r="A70" s="18"/>
      <c r="B70"/>
      <c r="C70"/>
      <c r="D70"/>
      <c r="E70"/>
      <c r="F70"/>
      <c r="G70"/>
      <c r="H70"/>
      <c r="I70"/>
      <c r="J70"/>
      <c r="K70"/>
      <c r="L70"/>
      <c r="M70"/>
      <c r="N70"/>
      <c r="P70"/>
      <c r="Q70" s="20"/>
    </row>
    <row r="71" spans="1:17" s="19" customFormat="1">
      <c r="A71" s="18"/>
      <c r="B71"/>
      <c r="C71"/>
      <c r="D71"/>
      <c r="E71"/>
      <c r="F71"/>
      <c r="G71"/>
      <c r="H71"/>
      <c r="I71"/>
      <c r="J71"/>
      <c r="K71"/>
      <c r="L71"/>
      <c r="M71"/>
      <c r="N71"/>
      <c r="P71"/>
      <c r="Q71" s="20"/>
    </row>
    <row r="72" spans="1:17" s="19" customFormat="1">
      <c r="A72" s="18"/>
      <c r="B72"/>
      <c r="C72"/>
      <c r="D72"/>
      <c r="E72"/>
      <c r="F72"/>
      <c r="G72"/>
      <c r="H72"/>
      <c r="I72"/>
      <c r="J72"/>
      <c r="K72"/>
      <c r="L72"/>
      <c r="M72"/>
      <c r="N72"/>
      <c r="P72"/>
      <c r="Q72" s="20"/>
    </row>
    <row r="73" spans="1:17" s="19" customFormat="1">
      <c r="A73" s="18"/>
      <c r="B73"/>
      <c r="C73"/>
      <c r="D73"/>
      <c r="E73"/>
      <c r="F73"/>
      <c r="G73"/>
      <c r="H73"/>
      <c r="I73"/>
      <c r="J73"/>
      <c r="K73"/>
      <c r="L73"/>
      <c r="M73"/>
      <c r="N73"/>
      <c r="P73"/>
      <c r="Q73" s="20"/>
    </row>
    <row r="74" spans="1:17" s="19" customFormat="1">
      <c r="A74" s="18"/>
      <c r="B74"/>
      <c r="C74"/>
      <c r="D74"/>
      <c r="E74"/>
      <c r="F74"/>
      <c r="G74"/>
      <c r="H74"/>
      <c r="I74"/>
      <c r="J74"/>
      <c r="K74"/>
      <c r="L74"/>
      <c r="M74"/>
      <c r="N74"/>
      <c r="P74"/>
      <c r="Q74" s="20"/>
    </row>
    <row r="75" spans="1:17" s="19" customFormat="1">
      <c r="A75" s="18"/>
      <c r="B75"/>
      <c r="C75"/>
      <c r="D75"/>
      <c r="E75"/>
      <c r="F75"/>
      <c r="G75"/>
      <c r="H75"/>
      <c r="I75"/>
      <c r="J75"/>
      <c r="K75"/>
      <c r="L75"/>
      <c r="M75"/>
      <c r="N75"/>
      <c r="P75"/>
      <c r="Q75" s="20"/>
    </row>
    <row r="76" spans="1:17" s="19" customFormat="1">
      <c r="A76" s="18"/>
      <c r="B76"/>
      <c r="C76"/>
      <c r="D76"/>
      <c r="E76"/>
      <c r="F76"/>
      <c r="G76"/>
      <c r="H76"/>
      <c r="I76"/>
      <c r="J76"/>
      <c r="K76"/>
      <c r="L76"/>
      <c r="M76"/>
      <c r="N76"/>
      <c r="P76"/>
      <c r="Q76" s="20"/>
    </row>
    <row r="77" spans="1:17" s="19" customFormat="1">
      <c r="A77" s="18"/>
      <c r="B77"/>
      <c r="C77"/>
      <c r="D77"/>
      <c r="E77"/>
      <c r="F77"/>
      <c r="G77"/>
      <c r="H77"/>
      <c r="I77"/>
      <c r="J77"/>
      <c r="K77"/>
      <c r="L77"/>
      <c r="M77"/>
      <c r="N77"/>
      <c r="P77"/>
      <c r="Q77" s="20"/>
    </row>
    <row r="78" spans="1:17" s="19" customFormat="1">
      <c r="A78" s="18"/>
      <c r="B78"/>
      <c r="C78"/>
      <c r="D78"/>
      <c r="E78"/>
      <c r="F78"/>
      <c r="G78"/>
      <c r="H78"/>
      <c r="I78"/>
      <c r="J78"/>
      <c r="K78"/>
      <c r="L78"/>
      <c r="M78"/>
      <c r="N78"/>
      <c r="P78"/>
      <c r="Q78" s="20"/>
    </row>
    <row r="79" spans="1:17" s="19" customFormat="1">
      <c r="A79" s="18"/>
      <c r="B79"/>
      <c r="C79"/>
      <c r="D79"/>
      <c r="E79"/>
      <c r="F79"/>
      <c r="G79"/>
      <c r="H79"/>
      <c r="I79"/>
      <c r="J79"/>
      <c r="K79"/>
      <c r="L79"/>
      <c r="M79"/>
      <c r="N79"/>
      <c r="P79"/>
      <c r="Q79" s="20"/>
    </row>
    <row r="80" spans="1:17" s="19" customFormat="1">
      <c r="A80" s="18"/>
      <c r="B80"/>
      <c r="C80"/>
      <c r="D80"/>
      <c r="E80"/>
      <c r="F80"/>
      <c r="G80"/>
      <c r="H80"/>
      <c r="I80"/>
      <c r="J80"/>
      <c r="K80"/>
      <c r="L80"/>
      <c r="M80"/>
      <c r="N80"/>
      <c r="P80"/>
      <c r="Q80" s="20"/>
    </row>
    <row r="81" spans="1:17" s="19" customFormat="1">
      <c r="A81" s="18"/>
      <c r="B81"/>
      <c r="C81"/>
      <c r="D81"/>
      <c r="E81"/>
      <c r="F81"/>
      <c r="G81"/>
      <c r="H81"/>
      <c r="I81"/>
      <c r="J81"/>
      <c r="K81"/>
      <c r="L81"/>
      <c r="M81"/>
      <c r="N81"/>
      <c r="P81"/>
      <c r="Q81" s="20"/>
    </row>
    <row r="82" spans="1:17" s="19" customFormat="1">
      <c r="A82" s="18"/>
      <c r="B82"/>
      <c r="C82"/>
      <c r="D82"/>
      <c r="E82"/>
      <c r="F82"/>
      <c r="G82"/>
      <c r="H82"/>
      <c r="I82"/>
      <c r="J82"/>
      <c r="K82"/>
      <c r="L82"/>
      <c r="M82"/>
      <c r="N82"/>
      <c r="P82"/>
      <c r="Q82" s="20"/>
    </row>
    <row r="83" spans="1:17" s="19" customFormat="1">
      <c r="A83" s="18"/>
      <c r="B83"/>
      <c r="C83"/>
      <c r="D83"/>
      <c r="E83"/>
      <c r="F83"/>
      <c r="G83"/>
      <c r="H83"/>
      <c r="I83"/>
      <c r="J83"/>
      <c r="K83"/>
      <c r="L83"/>
      <c r="M83"/>
      <c r="N83"/>
      <c r="P83"/>
      <c r="Q83" s="20"/>
    </row>
    <row r="84" spans="1:17" s="19" customFormat="1">
      <c r="A84" s="18"/>
      <c r="B84"/>
      <c r="C84"/>
      <c r="D84"/>
      <c r="E84"/>
      <c r="F84"/>
      <c r="G84"/>
      <c r="H84"/>
      <c r="I84"/>
      <c r="J84"/>
      <c r="K84"/>
      <c r="L84"/>
      <c r="M84"/>
      <c r="N84"/>
      <c r="P84"/>
      <c r="Q84" s="20"/>
    </row>
    <row r="85" spans="1:17" s="19" customFormat="1">
      <c r="A85" s="18"/>
      <c r="B85"/>
      <c r="C85"/>
      <c r="D85"/>
      <c r="E85"/>
      <c r="F85"/>
      <c r="G85"/>
      <c r="H85"/>
      <c r="I85"/>
      <c r="J85"/>
      <c r="K85"/>
      <c r="L85"/>
      <c r="M85"/>
      <c r="N85"/>
      <c r="P85"/>
      <c r="Q85" s="20"/>
    </row>
    <row r="86" spans="1:17" s="19" customFormat="1">
      <c r="A86" s="18"/>
      <c r="B86"/>
      <c r="C86"/>
      <c r="D86"/>
      <c r="E86"/>
      <c r="F86"/>
      <c r="G86"/>
      <c r="H86"/>
      <c r="I86"/>
      <c r="J86"/>
      <c r="K86"/>
      <c r="L86"/>
      <c r="M86"/>
      <c r="N86"/>
      <c r="P86"/>
      <c r="Q86" s="20"/>
    </row>
    <row r="87" spans="1:17" s="19" customFormat="1">
      <c r="A87" s="18"/>
      <c r="B87"/>
      <c r="C87"/>
      <c r="D87"/>
      <c r="E87"/>
      <c r="F87"/>
      <c r="G87"/>
      <c r="H87"/>
      <c r="I87"/>
      <c r="J87"/>
      <c r="K87"/>
      <c r="L87"/>
      <c r="M87"/>
      <c r="N87"/>
      <c r="P87"/>
      <c r="Q87" s="20"/>
    </row>
    <row r="88" spans="1:17" s="19" customFormat="1">
      <c r="A88" s="18"/>
      <c r="B88"/>
      <c r="C88"/>
      <c r="D88"/>
      <c r="E88"/>
      <c r="F88"/>
      <c r="G88"/>
      <c r="H88"/>
      <c r="I88"/>
      <c r="J88"/>
      <c r="K88"/>
      <c r="L88"/>
      <c r="M88"/>
      <c r="N88"/>
      <c r="P88"/>
      <c r="Q88" s="20"/>
    </row>
    <row r="89" spans="1:17" s="19" customFormat="1">
      <c r="A89" s="18"/>
      <c r="B89"/>
      <c r="C89"/>
      <c r="D89"/>
      <c r="E89"/>
      <c r="F89"/>
      <c r="G89"/>
      <c r="H89"/>
      <c r="I89"/>
      <c r="J89"/>
      <c r="K89"/>
      <c r="L89"/>
      <c r="M89"/>
      <c r="N89"/>
      <c r="P89"/>
      <c r="Q89" s="20"/>
    </row>
    <row r="90" spans="1:17" s="19" customFormat="1">
      <c r="A90" s="18"/>
      <c r="B90"/>
      <c r="C90"/>
      <c r="D90"/>
      <c r="E90"/>
      <c r="F90"/>
      <c r="G90"/>
      <c r="H90"/>
      <c r="I90"/>
      <c r="J90"/>
      <c r="K90"/>
      <c r="L90"/>
      <c r="M90"/>
      <c r="N90"/>
      <c r="P90"/>
      <c r="Q90" s="20"/>
    </row>
    <row r="91" spans="1:17" s="19" customFormat="1">
      <c r="A91" s="18"/>
      <c r="B91"/>
      <c r="C91"/>
      <c r="D91"/>
      <c r="E91"/>
      <c r="F91"/>
      <c r="G91"/>
      <c r="H91"/>
      <c r="I91"/>
      <c r="J91"/>
      <c r="K91"/>
      <c r="L91"/>
      <c r="M91"/>
      <c r="N91"/>
      <c r="P91"/>
      <c r="Q91" s="20"/>
    </row>
    <row r="92" spans="1:17" s="19" customFormat="1">
      <c r="A92" s="18"/>
      <c r="B92"/>
      <c r="C92"/>
      <c r="D92"/>
      <c r="E92"/>
      <c r="F92"/>
      <c r="G92"/>
      <c r="H92"/>
      <c r="I92"/>
      <c r="J92"/>
      <c r="K92"/>
      <c r="L92"/>
      <c r="M92"/>
      <c r="N92"/>
      <c r="P92"/>
      <c r="Q92" s="20"/>
    </row>
    <row r="93" spans="1:17" s="19" customFormat="1">
      <c r="A93" s="18"/>
      <c r="B93"/>
      <c r="C93"/>
      <c r="D93"/>
      <c r="E93"/>
      <c r="F93"/>
      <c r="G93"/>
      <c r="H93"/>
      <c r="I93"/>
      <c r="J93"/>
      <c r="K93"/>
      <c r="L93"/>
      <c r="M93"/>
      <c r="N93"/>
      <c r="P93"/>
      <c r="Q93" s="20"/>
    </row>
    <row r="94" spans="1:17" s="19" customFormat="1">
      <c r="A94" s="18"/>
      <c r="B94"/>
      <c r="C94"/>
      <c r="D94"/>
      <c r="E94"/>
      <c r="F94"/>
      <c r="G94"/>
      <c r="H94"/>
      <c r="I94"/>
      <c r="J94"/>
      <c r="K94"/>
      <c r="L94"/>
      <c r="M94"/>
      <c r="N94"/>
      <c r="P94"/>
      <c r="Q94" s="20"/>
    </row>
    <row r="95" spans="1:17" s="19" customFormat="1">
      <c r="A95" s="18"/>
      <c r="B95"/>
      <c r="C95"/>
      <c r="D95"/>
      <c r="E95"/>
      <c r="F95"/>
      <c r="G95"/>
      <c r="H95"/>
      <c r="I95"/>
      <c r="J95"/>
      <c r="K95"/>
      <c r="L95"/>
      <c r="M95"/>
      <c r="N95"/>
      <c r="P95"/>
      <c r="Q95" s="20"/>
    </row>
    <row r="96" spans="1:17" s="19" customFormat="1">
      <c r="A96" s="18"/>
      <c r="B96"/>
      <c r="C96"/>
      <c r="D96"/>
      <c r="E96"/>
      <c r="F96"/>
      <c r="G96"/>
      <c r="H96"/>
      <c r="I96"/>
      <c r="J96"/>
      <c r="K96"/>
      <c r="L96"/>
      <c r="M96"/>
      <c r="N96"/>
      <c r="P96"/>
      <c r="Q96" s="20"/>
    </row>
    <row r="97" spans="1:17" s="19" customFormat="1">
      <c r="A97" s="18"/>
      <c r="B97"/>
      <c r="C97"/>
      <c r="D97"/>
      <c r="E97"/>
      <c r="F97"/>
      <c r="G97"/>
      <c r="H97"/>
      <c r="I97"/>
      <c r="J97"/>
      <c r="K97"/>
      <c r="L97"/>
      <c r="M97"/>
      <c r="N97"/>
      <c r="P97"/>
      <c r="Q97" s="20"/>
    </row>
    <row r="98" spans="1:17" s="19" customFormat="1">
      <c r="A98" s="18"/>
      <c r="B98"/>
      <c r="C98"/>
      <c r="D98"/>
      <c r="E98"/>
      <c r="F98"/>
      <c r="G98"/>
      <c r="H98"/>
      <c r="I98"/>
      <c r="J98"/>
      <c r="K98"/>
      <c r="L98"/>
      <c r="M98"/>
      <c r="N98"/>
      <c r="P98"/>
      <c r="Q98" s="20"/>
    </row>
    <row r="99" spans="1:17" s="19" customFormat="1">
      <c r="A99" s="18"/>
      <c r="B99"/>
      <c r="C99"/>
      <c r="D99"/>
      <c r="E99"/>
      <c r="F99"/>
      <c r="G99"/>
      <c r="H99"/>
      <c r="I99"/>
      <c r="J99"/>
      <c r="K99"/>
      <c r="L99"/>
      <c r="M99"/>
      <c r="N99"/>
      <c r="P99"/>
      <c r="Q99" s="20"/>
    </row>
    <row r="100" spans="1:17" s="19" customFormat="1">
      <c r="A100" s="18"/>
      <c r="B100"/>
      <c r="C100"/>
      <c r="D100"/>
      <c r="E100"/>
      <c r="F100"/>
      <c r="G100"/>
      <c r="H100"/>
      <c r="I100"/>
      <c r="J100"/>
      <c r="K100"/>
      <c r="L100"/>
      <c r="M100"/>
      <c r="N100"/>
      <c r="P100"/>
      <c r="Q100" s="20"/>
    </row>
    <row r="101" spans="1:17" s="19" customFormat="1">
      <c r="A101" s="18"/>
      <c r="B101"/>
      <c r="C101"/>
      <c r="D101"/>
      <c r="E101"/>
      <c r="F101"/>
      <c r="G101"/>
      <c r="H101"/>
      <c r="I101"/>
      <c r="J101"/>
      <c r="K101"/>
      <c r="L101"/>
      <c r="M101"/>
      <c r="N101"/>
      <c r="P101"/>
      <c r="Q101" s="20"/>
    </row>
    <row r="102" spans="1:17" s="19" customFormat="1">
      <c r="A102" s="18"/>
      <c r="B102"/>
      <c r="C102"/>
      <c r="D102"/>
      <c r="E102"/>
      <c r="F102"/>
      <c r="G102"/>
      <c r="H102"/>
      <c r="I102"/>
      <c r="J102"/>
      <c r="K102"/>
      <c r="L102"/>
      <c r="M102"/>
      <c r="N102"/>
      <c r="P102"/>
      <c r="Q102" s="20"/>
    </row>
    <row r="103" spans="1:17" s="19" customFormat="1">
      <c r="A103" s="18"/>
      <c r="B103"/>
      <c r="C103"/>
      <c r="D103"/>
      <c r="E103"/>
      <c r="F103"/>
      <c r="G103"/>
      <c r="H103"/>
      <c r="I103"/>
      <c r="J103"/>
      <c r="K103"/>
      <c r="L103"/>
      <c r="M103"/>
      <c r="N103"/>
      <c r="P103"/>
      <c r="Q103" s="20"/>
    </row>
    <row r="104" spans="1:17" s="19" customFormat="1">
      <c r="A104" s="18"/>
      <c r="B104"/>
      <c r="C104"/>
      <c r="D104"/>
      <c r="E104"/>
      <c r="F104"/>
      <c r="G104"/>
      <c r="H104"/>
      <c r="I104"/>
      <c r="J104"/>
      <c r="K104"/>
      <c r="L104"/>
      <c r="M104"/>
      <c r="N104"/>
      <c r="P104"/>
      <c r="Q104" s="20"/>
    </row>
    <row r="105" spans="1:17" s="19" customFormat="1">
      <c r="A105" s="18"/>
      <c r="B105"/>
      <c r="C105"/>
      <c r="D105"/>
      <c r="E105"/>
      <c r="F105"/>
      <c r="G105"/>
      <c r="H105"/>
      <c r="I105"/>
      <c r="J105"/>
      <c r="K105"/>
      <c r="L105"/>
      <c r="M105"/>
      <c r="N105"/>
      <c r="P105"/>
      <c r="Q105" s="20"/>
    </row>
    <row r="106" spans="1:17" s="19" customFormat="1">
      <c r="A106" s="18"/>
      <c r="B106"/>
      <c r="C106"/>
      <c r="D106"/>
      <c r="E106"/>
      <c r="F106"/>
      <c r="G106"/>
      <c r="H106"/>
      <c r="I106"/>
      <c r="J106"/>
      <c r="K106"/>
      <c r="L106"/>
      <c r="M106"/>
      <c r="N106"/>
      <c r="P106"/>
      <c r="Q106" s="20"/>
    </row>
    <row r="107" spans="1:17" s="19" customFormat="1">
      <c r="A107" s="18"/>
      <c r="B107"/>
      <c r="C107"/>
      <c r="D107"/>
      <c r="E107"/>
      <c r="F107"/>
      <c r="G107"/>
      <c r="H107"/>
      <c r="I107"/>
      <c r="J107"/>
      <c r="K107"/>
      <c r="L107"/>
      <c r="M107"/>
      <c r="N107"/>
      <c r="P107"/>
      <c r="Q107" s="20"/>
    </row>
    <row r="108" spans="1:17" s="19" customFormat="1">
      <c r="A108" s="18"/>
      <c r="B108"/>
      <c r="C108"/>
      <c r="D108"/>
      <c r="E108"/>
      <c r="F108"/>
      <c r="G108"/>
      <c r="H108"/>
      <c r="I108"/>
      <c r="J108"/>
      <c r="K108"/>
      <c r="L108"/>
      <c r="M108"/>
      <c r="N108"/>
      <c r="P108"/>
      <c r="Q108" s="20"/>
    </row>
    <row r="109" spans="1:17" s="19" customFormat="1">
      <c r="A109" s="18"/>
      <c r="B109"/>
      <c r="C109"/>
      <c r="D109"/>
      <c r="E109"/>
      <c r="F109"/>
      <c r="G109"/>
      <c r="H109"/>
      <c r="I109"/>
      <c r="J109"/>
      <c r="K109"/>
      <c r="L109"/>
      <c r="M109"/>
      <c r="N109"/>
      <c r="P109"/>
      <c r="Q109" s="20"/>
    </row>
    <row r="110" spans="1:17" s="19" customFormat="1">
      <c r="A110" s="18"/>
      <c r="B110"/>
      <c r="C110"/>
      <c r="D110"/>
      <c r="E110"/>
      <c r="F110"/>
      <c r="G110"/>
      <c r="H110"/>
      <c r="I110"/>
      <c r="J110"/>
      <c r="K110"/>
      <c r="L110"/>
      <c r="M110"/>
      <c r="N110"/>
      <c r="P110"/>
      <c r="Q110" s="20"/>
    </row>
    <row r="111" spans="1:17" s="19" customFormat="1">
      <c r="A111" s="18"/>
      <c r="B111"/>
      <c r="C111"/>
      <c r="D111"/>
      <c r="E111"/>
      <c r="F111"/>
      <c r="G111"/>
      <c r="H111"/>
      <c r="I111"/>
      <c r="J111"/>
      <c r="K111"/>
      <c r="L111"/>
      <c r="M111"/>
      <c r="N111"/>
      <c r="P111"/>
      <c r="Q111" s="20"/>
    </row>
    <row r="112" spans="1:17" s="19" customFormat="1">
      <c r="A112" s="18"/>
      <c r="B112"/>
      <c r="C112"/>
      <c r="D112"/>
      <c r="E112"/>
      <c r="F112"/>
      <c r="G112"/>
      <c r="H112"/>
      <c r="I112"/>
      <c r="J112"/>
      <c r="K112"/>
      <c r="L112"/>
      <c r="M112"/>
      <c r="N112"/>
      <c r="P112"/>
      <c r="Q112" s="20"/>
    </row>
    <row r="113" spans="1:17" s="19" customFormat="1">
      <c r="A113" s="18"/>
      <c r="B113"/>
      <c r="C113"/>
      <c r="D113"/>
      <c r="E113"/>
      <c r="F113"/>
      <c r="G113"/>
      <c r="H113"/>
      <c r="I113"/>
      <c r="J113"/>
      <c r="K113"/>
      <c r="L113"/>
      <c r="M113"/>
      <c r="N113"/>
      <c r="P113"/>
      <c r="Q113" s="20"/>
    </row>
    <row r="114" spans="1:17" s="19" customFormat="1">
      <c r="A114" s="18"/>
      <c r="B114"/>
      <c r="C114"/>
      <c r="D114"/>
      <c r="E114"/>
      <c r="F114"/>
      <c r="G114"/>
      <c r="H114"/>
      <c r="I114"/>
      <c r="J114"/>
      <c r="K114"/>
      <c r="L114"/>
      <c r="M114"/>
      <c r="N114"/>
      <c r="P114"/>
      <c r="Q114" s="20"/>
    </row>
    <row r="115" spans="1:17" s="19" customFormat="1">
      <c r="A115" s="18"/>
      <c r="B115"/>
      <c r="C115"/>
      <c r="D115"/>
      <c r="E115"/>
      <c r="F115"/>
      <c r="G115"/>
      <c r="H115"/>
      <c r="I115"/>
      <c r="J115"/>
      <c r="K115"/>
      <c r="L115"/>
      <c r="M115"/>
      <c r="N115"/>
      <c r="P115"/>
      <c r="Q115" s="20"/>
    </row>
    <row r="116" spans="1:17" s="19" customFormat="1">
      <c r="A116" s="18"/>
      <c r="B116"/>
      <c r="C116"/>
      <c r="D116"/>
      <c r="E116"/>
      <c r="F116"/>
      <c r="G116"/>
      <c r="H116"/>
      <c r="I116"/>
      <c r="J116"/>
      <c r="K116"/>
      <c r="L116"/>
      <c r="M116"/>
      <c r="N116"/>
      <c r="P116"/>
      <c r="Q116" s="20"/>
    </row>
    <row r="117" spans="1:17" s="19" customFormat="1">
      <c r="A117" s="18"/>
      <c r="B117"/>
      <c r="C117"/>
      <c r="D117"/>
      <c r="E117"/>
      <c r="F117"/>
      <c r="G117"/>
      <c r="H117"/>
      <c r="I117"/>
      <c r="J117"/>
      <c r="K117"/>
      <c r="L117"/>
      <c r="M117"/>
      <c r="N117"/>
      <c r="P117"/>
      <c r="Q117" s="20"/>
    </row>
    <row r="118" spans="1:17" s="19" customFormat="1">
      <c r="A118" s="18"/>
      <c r="B118"/>
      <c r="C118"/>
      <c r="D118"/>
      <c r="E118"/>
      <c r="F118"/>
      <c r="G118"/>
      <c r="H118"/>
      <c r="I118"/>
      <c r="J118"/>
      <c r="K118"/>
      <c r="L118"/>
      <c r="M118"/>
      <c r="N118"/>
      <c r="P118"/>
      <c r="Q118" s="20"/>
    </row>
    <row r="119" spans="1:17" s="19" customFormat="1">
      <c r="A119" s="18"/>
      <c r="B119"/>
      <c r="C119"/>
      <c r="D119"/>
      <c r="E119"/>
      <c r="F119"/>
      <c r="G119"/>
      <c r="H119"/>
      <c r="I119"/>
      <c r="J119"/>
      <c r="K119"/>
      <c r="L119"/>
      <c r="M119"/>
      <c r="N119"/>
      <c r="P119"/>
      <c r="Q119" s="20"/>
    </row>
    <row r="120" spans="1:17" s="19" customFormat="1">
      <c r="A120" s="18"/>
      <c r="B120"/>
      <c r="C120"/>
      <c r="D120"/>
      <c r="E120"/>
      <c r="F120"/>
      <c r="G120"/>
      <c r="H120"/>
      <c r="I120"/>
      <c r="J120"/>
      <c r="K120"/>
      <c r="L120"/>
      <c r="M120"/>
      <c r="N120"/>
      <c r="P120"/>
      <c r="Q120" s="20"/>
    </row>
    <row r="121" spans="1:17" s="19" customFormat="1">
      <c r="A121" s="18"/>
      <c r="B121"/>
      <c r="C121"/>
      <c r="D121"/>
      <c r="E121"/>
      <c r="F121"/>
      <c r="G121"/>
      <c r="H121"/>
      <c r="I121"/>
      <c r="J121"/>
      <c r="K121"/>
      <c r="L121"/>
      <c r="M121"/>
      <c r="N121"/>
      <c r="P121"/>
      <c r="Q121" s="20"/>
    </row>
    <row r="122" spans="1:17" s="19" customFormat="1">
      <c r="A122" s="18"/>
      <c r="B122"/>
      <c r="C122"/>
      <c r="D122"/>
      <c r="E122"/>
      <c r="F122"/>
      <c r="G122"/>
      <c r="H122"/>
      <c r="I122"/>
      <c r="J122"/>
      <c r="K122"/>
      <c r="L122"/>
      <c r="M122"/>
      <c r="N122"/>
      <c r="P122"/>
      <c r="Q122" s="20"/>
    </row>
    <row r="123" spans="1:17" s="19" customFormat="1">
      <c r="A123" s="18"/>
      <c r="B123"/>
      <c r="C123"/>
      <c r="D123"/>
      <c r="E123"/>
      <c r="F123"/>
      <c r="G123"/>
      <c r="H123"/>
      <c r="I123"/>
      <c r="J123"/>
      <c r="K123"/>
      <c r="L123"/>
      <c r="M123"/>
      <c r="N123"/>
      <c r="P123"/>
      <c r="Q123" s="20"/>
    </row>
    <row r="124" spans="1:17" s="19" customFormat="1">
      <c r="A124" s="18"/>
      <c r="B124"/>
      <c r="C124"/>
      <c r="D124"/>
      <c r="E124"/>
      <c r="F124"/>
      <c r="G124"/>
      <c r="H124"/>
      <c r="I124"/>
      <c r="J124"/>
      <c r="K124"/>
      <c r="L124"/>
      <c r="M124"/>
      <c r="N124"/>
      <c r="P124"/>
      <c r="Q124" s="20"/>
    </row>
    <row r="125" spans="1:17" s="19" customFormat="1">
      <c r="A125" s="18"/>
      <c r="B125"/>
      <c r="C125"/>
      <c r="D125"/>
      <c r="E125"/>
      <c r="F125"/>
      <c r="G125"/>
      <c r="H125"/>
      <c r="I125"/>
      <c r="J125"/>
      <c r="K125"/>
      <c r="L125"/>
      <c r="M125"/>
      <c r="N125"/>
      <c r="P125"/>
      <c r="Q125" s="20"/>
    </row>
    <row r="126" spans="1:17" s="19" customFormat="1">
      <c r="A126" s="18"/>
      <c r="B126"/>
      <c r="C126"/>
      <c r="D126"/>
      <c r="E126"/>
      <c r="F126"/>
      <c r="G126"/>
      <c r="H126"/>
      <c r="I126"/>
      <c r="J126"/>
      <c r="K126"/>
      <c r="L126"/>
      <c r="M126"/>
      <c r="N126"/>
      <c r="P126"/>
      <c r="Q126" s="20"/>
    </row>
    <row r="127" spans="1:17" s="19" customFormat="1">
      <c r="A127" s="18"/>
      <c r="B127"/>
      <c r="C127"/>
      <c r="D127"/>
      <c r="E127"/>
      <c r="F127"/>
      <c r="G127"/>
      <c r="H127"/>
      <c r="I127"/>
      <c r="J127"/>
      <c r="K127"/>
      <c r="L127"/>
      <c r="M127"/>
      <c r="N127"/>
      <c r="P127"/>
      <c r="Q127" s="20"/>
    </row>
    <row r="128" spans="1:17" s="19" customFormat="1">
      <c r="A128" s="18"/>
      <c r="B128"/>
      <c r="C128"/>
      <c r="D128"/>
      <c r="E128"/>
      <c r="F128"/>
      <c r="G128"/>
      <c r="H128"/>
      <c r="I128"/>
      <c r="J128"/>
      <c r="K128"/>
      <c r="L128"/>
      <c r="M128"/>
      <c r="N128"/>
      <c r="P128"/>
      <c r="Q128" s="20"/>
    </row>
    <row r="129" spans="1:17" s="19" customFormat="1">
      <c r="A129" s="18"/>
      <c r="B129"/>
      <c r="C129"/>
      <c r="D129"/>
      <c r="E129"/>
      <c r="F129"/>
      <c r="G129"/>
      <c r="H129"/>
      <c r="I129"/>
      <c r="J129"/>
      <c r="K129"/>
      <c r="L129"/>
      <c r="M129"/>
      <c r="N129"/>
      <c r="P129"/>
      <c r="Q129" s="20"/>
    </row>
    <row r="130" spans="1:17" s="19" customFormat="1">
      <c r="A130" s="18"/>
      <c r="B130"/>
      <c r="C130"/>
      <c r="D130"/>
      <c r="E130"/>
      <c r="F130"/>
      <c r="G130"/>
      <c r="H130"/>
      <c r="I130"/>
      <c r="J130"/>
      <c r="K130"/>
      <c r="L130"/>
      <c r="M130"/>
      <c r="N130"/>
      <c r="P130"/>
      <c r="Q130" s="20"/>
    </row>
    <row r="131" spans="1:17" s="19" customFormat="1">
      <c r="A131" s="18"/>
      <c r="B131"/>
      <c r="C131"/>
      <c r="D131"/>
      <c r="E131"/>
      <c r="F131"/>
      <c r="G131"/>
      <c r="H131"/>
      <c r="I131"/>
      <c r="J131"/>
      <c r="K131"/>
      <c r="L131"/>
      <c r="M131"/>
      <c r="N131"/>
      <c r="P131"/>
      <c r="Q131" s="20"/>
    </row>
    <row r="132" spans="1:17" s="19" customFormat="1">
      <c r="A132" s="18"/>
      <c r="B132"/>
      <c r="C132"/>
      <c r="D132"/>
      <c r="E132"/>
      <c r="F132"/>
      <c r="G132"/>
      <c r="H132"/>
      <c r="I132"/>
      <c r="J132"/>
      <c r="K132"/>
      <c r="L132"/>
      <c r="M132"/>
      <c r="N132"/>
      <c r="P132"/>
      <c r="Q132" s="20"/>
    </row>
    <row r="133" spans="1:17" s="19" customFormat="1">
      <c r="A133" s="18"/>
      <c r="B133"/>
      <c r="C133"/>
      <c r="D133"/>
      <c r="E133"/>
      <c r="F133"/>
      <c r="G133"/>
      <c r="H133"/>
      <c r="I133"/>
      <c r="J133"/>
      <c r="K133"/>
      <c r="L133"/>
      <c r="M133"/>
      <c r="N133"/>
      <c r="P133"/>
      <c r="Q133" s="20"/>
    </row>
    <row r="134" spans="1:17" s="19" customFormat="1">
      <c r="A134" s="18"/>
      <c r="B134"/>
      <c r="C134"/>
      <c r="D134"/>
      <c r="E134"/>
      <c r="F134"/>
      <c r="G134"/>
      <c r="H134"/>
      <c r="I134"/>
      <c r="J134"/>
      <c r="K134"/>
      <c r="L134"/>
      <c r="M134"/>
      <c r="N134"/>
      <c r="P134"/>
      <c r="Q134" s="20"/>
    </row>
    <row r="135" spans="1:17" s="19" customFormat="1">
      <c r="A135" s="18"/>
      <c r="B135"/>
      <c r="C135"/>
      <c r="D135"/>
      <c r="E135"/>
      <c r="F135"/>
      <c r="G135"/>
      <c r="H135"/>
      <c r="I135"/>
      <c r="J135"/>
      <c r="K135"/>
      <c r="L135"/>
      <c r="M135"/>
      <c r="N135"/>
      <c r="P135"/>
      <c r="Q135" s="20"/>
    </row>
    <row r="136" spans="1:17" s="19" customFormat="1">
      <c r="A136" s="18"/>
      <c r="B136"/>
      <c r="C136"/>
      <c r="D136"/>
      <c r="E136"/>
      <c r="F136"/>
      <c r="G136"/>
      <c r="H136"/>
      <c r="I136"/>
      <c r="J136"/>
      <c r="K136"/>
      <c r="L136"/>
      <c r="M136"/>
      <c r="N136"/>
      <c r="P136"/>
      <c r="Q136" s="20"/>
    </row>
    <row r="137" spans="1:17" s="19" customFormat="1">
      <c r="A137" s="18"/>
      <c r="B137"/>
      <c r="C137"/>
      <c r="D137"/>
      <c r="E137"/>
      <c r="F137"/>
      <c r="G137"/>
      <c r="H137"/>
      <c r="I137"/>
      <c r="J137"/>
      <c r="K137"/>
      <c r="L137"/>
      <c r="M137"/>
      <c r="N137"/>
      <c r="P137"/>
      <c r="Q137" s="20"/>
    </row>
    <row r="138" spans="1:17" s="19" customFormat="1">
      <c r="A138" s="18"/>
      <c r="B138"/>
      <c r="C138"/>
      <c r="D138"/>
      <c r="E138"/>
      <c r="F138"/>
      <c r="G138"/>
      <c r="H138"/>
      <c r="I138"/>
      <c r="J138"/>
      <c r="K138"/>
      <c r="L138"/>
      <c r="M138"/>
      <c r="N138"/>
      <c r="P138"/>
      <c r="Q138" s="20"/>
    </row>
    <row r="139" spans="1:17" s="19" customFormat="1">
      <c r="A139" s="18"/>
      <c r="B139"/>
      <c r="C139"/>
      <c r="D139"/>
      <c r="E139"/>
      <c r="F139"/>
      <c r="G139"/>
      <c r="H139"/>
      <c r="I139"/>
      <c r="J139"/>
      <c r="K139"/>
      <c r="L139"/>
      <c r="M139"/>
      <c r="N139"/>
      <c r="P139"/>
      <c r="Q139" s="20"/>
    </row>
    <row r="140" spans="1:17" s="19" customFormat="1">
      <c r="A140" s="18"/>
      <c r="B140"/>
      <c r="C140"/>
      <c r="D140"/>
      <c r="E140"/>
      <c r="F140"/>
      <c r="G140"/>
      <c r="H140"/>
      <c r="I140"/>
      <c r="J140"/>
      <c r="K140"/>
      <c r="L140"/>
      <c r="M140"/>
      <c r="N140"/>
      <c r="P140"/>
      <c r="Q140" s="20"/>
    </row>
    <row r="141" spans="1:17" s="19" customFormat="1">
      <c r="A141" s="18"/>
      <c r="B141"/>
      <c r="C141"/>
      <c r="D141"/>
      <c r="E141"/>
      <c r="F141"/>
      <c r="G141"/>
      <c r="H141"/>
      <c r="I141"/>
      <c r="J141"/>
      <c r="K141"/>
      <c r="L141"/>
      <c r="M141"/>
      <c r="N141"/>
      <c r="P141"/>
      <c r="Q141" s="20"/>
    </row>
    <row r="142" spans="1:17" s="19" customFormat="1">
      <c r="A142" s="18"/>
      <c r="B142"/>
      <c r="C142"/>
      <c r="D142"/>
      <c r="E142"/>
      <c r="F142"/>
      <c r="G142"/>
      <c r="H142"/>
      <c r="I142"/>
      <c r="J142"/>
      <c r="K142"/>
      <c r="L142"/>
      <c r="M142"/>
      <c r="N142"/>
      <c r="P142"/>
      <c r="Q142" s="20"/>
    </row>
    <row r="143" spans="1:17" s="19" customFormat="1">
      <c r="A143" s="18"/>
      <c r="B143"/>
      <c r="C143"/>
      <c r="D143"/>
      <c r="E143"/>
      <c r="F143"/>
      <c r="G143"/>
      <c r="H143"/>
      <c r="I143"/>
      <c r="J143"/>
      <c r="K143"/>
      <c r="L143"/>
      <c r="M143"/>
      <c r="N143"/>
      <c r="P143"/>
      <c r="Q143" s="20"/>
    </row>
    <row r="144" spans="1:17" s="19" customFormat="1">
      <c r="A144" s="18"/>
      <c r="B144"/>
      <c r="C144"/>
      <c r="D144"/>
      <c r="E144"/>
      <c r="F144"/>
      <c r="G144"/>
      <c r="H144"/>
      <c r="I144"/>
      <c r="J144"/>
      <c r="K144"/>
      <c r="L144"/>
      <c r="M144"/>
      <c r="N144"/>
      <c r="P144"/>
      <c r="Q144" s="20"/>
    </row>
    <row r="145" spans="1:17" s="19" customFormat="1">
      <c r="A145" s="18"/>
      <c r="B145"/>
      <c r="C145"/>
      <c r="D145"/>
      <c r="E145"/>
      <c r="F145"/>
      <c r="G145"/>
      <c r="H145"/>
      <c r="I145"/>
      <c r="J145"/>
      <c r="K145"/>
      <c r="L145"/>
      <c r="M145"/>
      <c r="N145"/>
      <c r="P145"/>
      <c r="Q145" s="20"/>
    </row>
    <row r="146" spans="1:17" s="19" customFormat="1">
      <c r="A146" s="18"/>
      <c r="B146"/>
      <c r="C146"/>
      <c r="D146"/>
      <c r="E146"/>
      <c r="F146"/>
      <c r="G146"/>
      <c r="H146"/>
      <c r="I146"/>
      <c r="J146"/>
      <c r="K146"/>
      <c r="L146"/>
      <c r="M146"/>
      <c r="N146"/>
      <c r="P146"/>
      <c r="Q146" s="20"/>
    </row>
    <row r="147" spans="1:17" s="19" customFormat="1">
      <c r="A147" s="18"/>
      <c r="B147"/>
      <c r="C147"/>
      <c r="D147"/>
      <c r="E147"/>
      <c r="F147"/>
      <c r="G147"/>
      <c r="H147"/>
      <c r="I147"/>
      <c r="J147"/>
      <c r="K147"/>
      <c r="L147"/>
      <c r="M147"/>
      <c r="N147"/>
      <c r="P147"/>
      <c r="Q147" s="20"/>
    </row>
    <row r="148" spans="1:17" s="19" customFormat="1">
      <c r="A148" s="18"/>
      <c r="B148"/>
      <c r="C148"/>
      <c r="D148"/>
      <c r="E148"/>
      <c r="F148"/>
      <c r="G148"/>
      <c r="H148"/>
      <c r="I148"/>
      <c r="J148"/>
      <c r="K148"/>
      <c r="L148"/>
      <c r="M148"/>
      <c r="N148"/>
      <c r="P148"/>
      <c r="Q148" s="20"/>
    </row>
    <row r="149" spans="1:17" s="19" customFormat="1">
      <c r="A149" s="18"/>
      <c r="B149"/>
      <c r="C149"/>
      <c r="D149"/>
      <c r="E149"/>
      <c r="F149"/>
      <c r="G149"/>
      <c r="H149"/>
      <c r="I149"/>
      <c r="J149"/>
      <c r="K149"/>
      <c r="L149"/>
      <c r="M149"/>
      <c r="N149"/>
      <c r="P149"/>
      <c r="Q149" s="20"/>
    </row>
    <row r="150" spans="1:17" s="19" customFormat="1">
      <c r="A150" s="18"/>
      <c r="B150"/>
      <c r="C150"/>
      <c r="D150"/>
      <c r="E150"/>
      <c r="F150"/>
      <c r="G150"/>
      <c r="H150"/>
      <c r="I150"/>
      <c r="J150"/>
      <c r="K150"/>
      <c r="L150"/>
      <c r="M150"/>
      <c r="N150"/>
      <c r="P150"/>
      <c r="Q150" s="20"/>
    </row>
    <row r="151" spans="1:17" s="19" customFormat="1">
      <c r="A151" s="18"/>
      <c r="B151"/>
      <c r="C151"/>
      <c r="D151"/>
      <c r="E151"/>
      <c r="F151"/>
      <c r="G151"/>
      <c r="H151"/>
      <c r="I151"/>
      <c r="J151"/>
      <c r="K151"/>
      <c r="L151"/>
      <c r="M151"/>
      <c r="N151"/>
      <c r="P151"/>
      <c r="Q151" s="20"/>
    </row>
    <row r="152" spans="1:17" s="19" customFormat="1">
      <c r="A152" s="18"/>
      <c r="B152"/>
      <c r="C152"/>
      <c r="D152"/>
      <c r="E152"/>
      <c r="F152"/>
      <c r="G152"/>
      <c r="H152"/>
      <c r="I152"/>
      <c r="J152"/>
      <c r="K152"/>
      <c r="L152"/>
      <c r="M152"/>
      <c r="N152"/>
      <c r="P152"/>
      <c r="Q152" s="20"/>
    </row>
    <row r="153" spans="1:17" s="19" customFormat="1">
      <c r="A153" s="18"/>
      <c r="B153"/>
      <c r="C153"/>
      <c r="D153"/>
      <c r="E153"/>
      <c r="F153"/>
      <c r="G153"/>
      <c r="H153"/>
      <c r="I153"/>
      <c r="J153"/>
      <c r="K153"/>
      <c r="L153"/>
      <c r="M153"/>
      <c r="N153"/>
      <c r="P153"/>
      <c r="Q153" s="20"/>
    </row>
    <row r="154" spans="1:17" s="19" customFormat="1">
      <c r="A154" s="18"/>
      <c r="B154"/>
      <c r="C154"/>
      <c r="D154"/>
      <c r="E154"/>
      <c r="F154"/>
      <c r="G154"/>
      <c r="H154"/>
      <c r="I154"/>
      <c r="J154"/>
      <c r="K154"/>
      <c r="L154"/>
      <c r="M154"/>
      <c r="N154"/>
      <c r="P154"/>
      <c r="Q154" s="20"/>
    </row>
    <row r="155" spans="1:17" s="19" customFormat="1">
      <c r="A155" s="18"/>
      <c r="B155"/>
      <c r="C155"/>
      <c r="D155"/>
      <c r="E155"/>
      <c r="F155"/>
      <c r="G155"/>
      <c r="H155"/>
      <c r="I155"/>
      <c r="J155"/>
      <c r="K155"/>
      <c r="L155"/>
      <c r="M155"/>
      <c r="N155"/>
      <c r="P155"/>
      <c r="Q155" s="20"/>
    </row>
    <row r="156" spans="1:17" s="19" customFormat="1">
      <c r="A156" s="18"/>
      <c r="B156"/>
      <c r="C156"/>
      <c r="D156"/>
      <c r="E156"/>
      <c r="F156"/>
      <c r="G156"/>
      <c r="H156"/>
      <c r="I156"/>
      <c r="J156"/>
      <c r="K156"/>
      <c r="L156"/>
      <c r="M156"/>
      <c r="N156"/>
      <c r="P156"/>
      <c r="Q156" s="20"/>
    </row>
    <row r="157" spans="1:17" s="19" customFormat="1">
      <c r="A157" s="18"/>
      <c r="B157"/>
      <c r="C157"/>
      <c r="D157"/>
      <c r="E157"/>
      <c r="F157"/>
      <c r="G157"/>
      <c r="H157"/>
      <c r="I157"/>
      <c r="J157"/>
      <c r="K157"/>
      <c r="L157"/>
      <c r="M157"/>
      <c r="N157"/>
      <c r="P157"/>
      <c r="Q157" s="20"/>
    </row>
    <row r="158" spans="1:17" s="19" customFormat="1">
      <c r="A158" s="18"/>
      <c r="B158"/>
      <c r="C158"/>
      <c r="D158"/>
      <c r="E158"/>
      <c r="F158"/>
      <c r="G158"/>
      <c r="H158"/>
      <c r="I158"/>
      <c r="J158"/>
      <c r="K158"/>
      <c r="L158"/>
      <c r="M158"/>
      <c r="N158"/>
      <c r="P158"/>
      <c r="Q158" s="20"/>
    </row>
    <row r="159" spans="1:17" s="19" customFormat="1">
      <c r="A159" s="18"/>
      <c r="B159"/>
      <c r="C159"/>
      <c r="D159"/>
      <c r="E159"/>
      <c r="F159"/>
      <c r="G159"/>
      <c r="H159"/>
      <c r="I159"/>
      <c r="J159"/>
      <c r="K159"/>
      <c r="L159"/>
      <c r="M159"/>
      <c r="N159"/>
      <c r="P159"/>
      <c r="Q159" s="20"/>
    </row>
    <row r="160" spans="1:17" s="19" customFormat="1">
      <c r="A160" s="18"/>
      <c r="B160"/>
      <c r="C160"/>
      <c r="D160"/>
      <c r="E160"/>
      <c r="F160"/>
      <c r="G160"/>
      <c r="H160"/>
      <c r="I160"/>
      <c r="J160"/>
      <c r="K160"/>
      <c r="L160"/>
      <c r="M160"/>
      <c r="N160"/>
      <c r="P160"/>
      <c r="Q160" s="20"/>
    </row>
    <row r="161" spans="1:17" s="19" customFormat="1">
      <c r="A161" s="18"/>
      <c r="B161"/>
      <c r="C161"/>
      <c r="D161"/>
      <c r="E161"/>
      <c r="F161"/>
      <c r="G161"/>
      <c r="H161"/>
      <c r="I161"/>
      <c r="J161"/>
      <c r="K161"/>
      <c r="L161"/>
      <c r="M161"/>
      <c r="N161"/>
      <c r="P161"/>
      <c r="Q161" s="20"/>
    </row>
    <row r="162" spans="1:17" s="19" customFormat="1">
      <c r="A162" s="18"/>
      <c r="B162"/>
      <c r="C162"/>
      <c r="D162"/>
      <c r="E162"/>
      <c r="F162"/>
      <c r="G162"/>
      <c r="H162"/>
      <c r="I162"/>
      <c r="J162"/>
      <c r="K162"/>
      <c r="L162"/>
      <c r="M162"/>
      <c r="N162"/>
      <c r="P162"/>
      <c r="Q162" s="20"/>
    </row>
    <row r="163" spans="1:17" s="19" customFormat="1">
      <c r="A163" s="18"/>
      <c r="B163"/>
      <c r="C163"/>
      <c r="D163"/>
      <c r="E163"/>
      <c r="F163"/>
      <c r="G163"/>
      <c r="H163"/>
      <c r="I163"/>
      <c r="J163"/>
      <c r="K163"/>
      <c r="L163"/>
      <c r="M163"/>
      <c r="N163"/>
      <c r="P163"/>
      <c r="Q163" s="20"/>
    </row>
    <row r="164" spans="1:17" s="19" customFormat="1">
      <c r="A164" s="18"/>
      <c r="B164"/>
      <c r="C164"/>
      <c r="D164"/>
      <c r="E164"/>
      <c r="F164"/>
      <c r="G164"/>
      <c r="H164"/>
      <c r="I164"/>
      <c r="J164"/>
      <c r="K164"/>
      <c r="L164"/>
      <c r="M164"/>
      <c r="N164"/>
      <c r="P164"/>
      <c r="Q164" s="20"/>
    </row>
    <row r="165" spans="1:17" s="19" customFormat="1">
      <c r="A165" s="18"/>
      <c r="B165"/>
      <c r="C165"/>
      <c r="D165"/>
      <c r="E165"/>
      <c r="F165"/>
      <c r="G165"/>
      <c r="H165"/>
      <c r="I165"/>
      <c r="J165"/>
      <c r="K165"/>
      <c r="L165"/>
      <c r="M165"/>
      <c r="N165"/>
      <c r="P165"/>
      <c r="Q165" s="20"/>
    </row>
    <row r="166" spans="1:17" s="19" customFormat="1">
      <c r="A166" s="18"/>
      <c r="B166"/>
      <c r="C166"/>
      <c r="D166"/>
      <c r="E166"/>
      <c r="F166"/>
      <c r="G166"/>
      <c r="H166"/>
      <c r="I166"/>
      <c r="J166"/>
      <c r="K166"/>
      <c r="L166"/>
      <c r="M166"/>
      <c r="N166"/>
      <c r="P166"/>
      <c r="Q166" s="20"/>
    </row>
    <row r="167" spans="1:17" s="19" customFormat="1">
      <c r="A167" s="18"/>
      <c r="B167"/>
      <c r="C167"/>
      <c r="D167"/>
      <c r="E167"/>
      <c r="F167"/>
      <c r="G167"/>
      <c r="H167"/>
      <c r="I167"/>
      <c r="J167"/>
      <c r="K167"/>
      <c r="L167"/>
      <c r="M167"/>
      <c r="N167"/>
      <c r="P167"/>
      <c r="Q167" s="20"/>
    </row>
    <row r="168" spans="1:17" s="19" customFormat="1">
      <c r="A168" s="18"/>
      <c r="B168"/>
      <c r="C168"/>
      <c r="D168"/>
      <c r="E168"/>
      <c r="F168"/>
      <c r="G168"/>
      <c r="H168"/>
      <c r="I168"/>
      <c r="J168"/>
      <c r="K168"/>
      <c r="L168"/>
      <c r="M168"/>
      <c r="N168"/>
      <c r="P168"/>
      <c r="Q168" s="20"/>
    </row>
    <row r="169" spans="1:17" s="19" customFormat="1">
      <c r="A169" s="18"/>
      <c r="B169"/>
      <c r="C169"/>
      <c r="D169"/>
      <c r="E169"/>
      <c r="F169"/>
      <c r="G169"/>
      <c r="H169"/>
      <c r="I169"/>
      <c r="J169"/>
      <c r="K169"/>
      <c r="L169"/>
      <c r="M169"/>
      <c r="N169"/>
      <c r="P169"/>
      <c r="Q169" s="20"/>
    </row>
    <row r="170" spans="1:17" s="19" customFormat="1">
      <c r="A170" s="18"/>
      <c r="B170"/>
      <c r="C170"/>
      <c r="D170"/>
      <c r="E170"/>
      <c r="F170"/>
      <c r="G170"/>
      <c r="H170"/>
      <c r="I170"/>
      <c r="J170"/>
      <c r="K170"/>
      <c r="L170"/>
      <c r="M170"/>
      <c r="N170"/>
      <c r="P170"/>
      <c r="Q170" s="20"/>
    </row>
    <row r="171" spans="1:17" s="19" customFormat="1">
      <c r="A171" s="18"/>
      <c r="B171"/>
      <c r="C171"/>
      <c r="D171"/>
      <c r="E171"/>
      <c r="F171"/>
      <c r="G171"/>
      <c r="H171"/>
      <c r="I171"/>
      <c r="J171"/>
      <c r="K171"/>
      <c r="L171"/>
      <c r="M171"/>
      <c r="N171"/>
      <c r="P171"/>
      <c r="Q171" s="20"/>
    </row>
    <row r="172" spans="1:17" s="19" customFormat="1">
      <c r="A172" s="18"/>
      <c r="B172"/>
      <c r="C172"/>
      <c r="D172"/>
      <c r="E172"/>
      <c r="F172"/>
      <c r="G172"/>
      <c r="H172"/>
      <c r="I172"/>
      <c r="J172"/>
      <c r="K172"/>
      <c r="L172"/>
      <c r="M172"/>
      <c r="N172"/>
      <c r="P172"/>
      <c r="Q172" s="20"/>
    </row>
    <row r="173" spans="1:17" s="19" customFormat="1">
      <c r="A173" s="18"/>
      <c r="B173"/>
      <c r="C173"/>
      <c r="D173"/>
      <c r="E173"/>
      <c r="F173"/>
      <c r="G173"/>
      <c r="H173"/>
      <c r="I173"/>
      <c r="J173"/>
      <c r="K173"/>
      <c r="L173"/>
      <c r="M173"/>
      <c r="N173"/>
      <c r="P173"/>
      <c r="Q173" s="20"/>
    </row>
    <row r="174" spans="1:17" s="19" customFormat="1">
      <c r="A174" s="18"/>
      <c r="B174"/>
      <c r="C174"/>
      <c r="D174"/>
      <c r="E174"/>
      <c r="F174"/>
      <c r="G174"/>
      <c r="H174"/>
      <c r="I174"/>
      <c r="J174"/>
      <c r="K174"/>
      <c r="L174"/>
      <c r="M174"/>
      <c r="N174"/>
      <c r="P174"/>
      <c r="Q174" s="20"/>
    </row>
    <row r="175" spans="1:17" s="19" customFormat="1">
      <c r="A175" s="18"/>
      <c r="B175"/>
      <c r="C175"/>
      <c r="D175"/>
      <c r="E175"/>
      <c r="F175"/>
      <c r="G175"/>
      <c r="H175"/>
      <c r="I175"/>
      <c r="J175"/>
      <c r="K175"/>
      <c r="L175"/>
      <c r="M175"/>
      <c r="N175"/>
      <c r="P175"/>
      <c r="Q175" s="20"/>
    </row>
    <row r="176" spans="1:17" s="19" customFormat="1">
      <c r="A176" s="18"/>
      <c r="B176"/>
      <c r="C176"/>
      <c r="D176"/>
      <c r="E176"/>
      <c r="F176"/>
      <c r="G176"/>
      <c r="H176"/>
      <c r="I176"/>
      <c r="J176"/>
      <c r="K176"/>
      <c r="L176"/>
      <c r="M176"/>
      <c r="N176"/>
      <c r="P176"/>
      <c r="Q176" s="20"/>
    </row>
    <row r="177" spans="1:17" s="19" customFormat="1">
      <c r="A177" s="18"/>
      <c r="B177"/>
      <c r="C177"/>
      <c r="D177"/>
      <c r="E177"/>
      <c r="F177"/>
      <c r="G177"/>
      <c r="H177"/>
      <c r="I177"/>
      <c r="J177"/>
      <c r="K177"/>
      <c r="L177"/>
      <c r="M177"/>
      <c r="N177"/>
      <c r="P177"/>
      <c r="Q177" s="20"/>
    </row>
    <row r="178" spans="1:17" s="19" customFormat="1">
      <c r="A178" s="18"/>
      <c r="B178"/>
      <c r="C178"/>
      <c r="D178"/>
      <c r="E178"/>
      <c r="F178"/>
      <c r="G178"/>
      <c r="H178"/>
      <c r="I178"/>
      <c r="J178"/>
      <c r="K178"/>
      <c r="L178"/>
      <c r="M178"/>
      <c r="N178"/>
      <c r="P178"/>
      <c r="Q178" s="20"/>
    </row>
    <row r="179" spans="1:17" s="19" customFormat="1">
      <c r="A179" s="18"/>
      <c r="B179"/>
      <c r="C179"/>
      <c r="D179"/>
      <c r="E179"/>
      <c r="F179"/>
      <c r="G179"/>
      <c r="H179"/>
      <c r="I179"/>
      <c r="J179"/>
      <c r="K179"/>
      <c r="L179"/>
      <c r="M179"/>
      <c r="N179"/>
      <c r="P179"/>
      <c r="Q179" s="20"/>
    </row>
    <row r="180" spans="1:17" s="19" customFormat="1">
      <c r="A180" s="18"/>
      <c r="B180"/>
      <c r="C180"/>
      <c r="D180"/>
      <c r="E180"/>
      <c r="F180"/>
      <c r="G180"/>
      <c r="H180"/>
      <c r="I180"/>
      <c r="J180"/>
      <c r="K180"/>
      <c r="L180"/>
      <c r="M180"/>
      <c r="N180"/>
      <c r="P180"/>
      <c r="Q180" s="20"/>
    </row>
    <row r="181" spans="1:17" s="19" customFormat="1">
      <c r="A181" s="18"/>
      <c r="B181"/>
      <c r="C181"/>
      <c r="D181"/>
      <c r="E181"/>
      <c r="F181"/>
      <c r="G181"/>
      <c r="H181"/>
      <c r="I181"/>
      <c r="J181"/>
      <c r="K181"/>
      <c r="L181"/>
      <c r="M181"/>
      <c r="N181"/>
      <c r="P181"/>
      <c r="Q181" s="20"/>
    </row>
    <row r="182" spans="1:17" s="19" customFormat="1">
      <c r="A182" s="18"/>
      <c r="B182"/>
      <c r="C182"/>
      <c r="D182"/>
      <c r="E182"/>
      <c r="F182"/>
      <c r="G182"/>
      <c r="H182"/>
      <c r="I182"/>
      <c r="J182"/>
      <c r="K182"/>
      <c r="L182"/>
      <c r="M182"/>
      <c r="N182"/>
      <c r="P182"/>
      <c r="Q182" s="20"/>
    </row>
    <row r="183" spans="1:17" s="19" customFormat="1">
      <c r="A183" s="18"/>
      <c r="B183"/>
      <c r="C183"/>
      <c r="D183"/>
      <c r="E183"/>
      <c r="F183"/>
      <c r="G183"/>
      <c r="H183"/>
      <c r="I183"/>
      <c r="J183"/>
      <c r="K183"/>
      <c r="L183"/>
      <c r="M183"/>
      <c r="N183"/>
      <c r="P183"/>
      <c r="Q183" s="20"/>
    </row>
    <row r="184" spans="1:17" s="19" customFormat="1">
      <c r="A184" s="18"/>
      <c r="B184"/>
      <c r="C184"/>
      <c r="D184"/>
      <c r="E184"/>
      <c r="F184"/>
      <c r="G184"/>
      <c r="H184"/>
      <c r="I184"/>
      <c r="J184"/>
      <c r="K184"/>
      <c r="L184"/>
      <c r="M184"/>
      <c r="N184"/>
      <c r="P184"/>
      <c r="Q184" s="20"/>
    </row>
    <row r="185" spans="1:17" s="19" customFormat="1">
      <c r="A185" s="18"/>
      <c r="B185"/>
      <c r="C185"/>
      <c r="D185"/>
      <c r="E185"/>
      <c r="F185"/>
      <c r="G185"/>
      <c r="H185"/>
      <c r="I185"/>
      <c r="J185"/>
      <c r="K185"/>
      <c r="L185"/>
      <c r="M185"/>
      <c r="N185"/>
      <c r="P185"/>
      <c r="Q185" s="20"/>
    </row>
    <row r="186" spans="1:17" s="19" customFormat="1">
      <c r="A186" s="18"/>
      <c r="B186"/>
      <c r="C186"/>
      <c r="D186"/>
      <c r="E186"/>
      <c r="F186"/>
      <c r="G186"/>
      <c r="H186"/>
      <c r="I186"/>
      <c r="J186"/>
      <c r="K186"/>
      <c r="L186"/>
      <c r="M186"/>
      <c r="N186"/>
      <c r="P186"/>
      <c r="Q186" s="20"/>
    </row>
    <row r="187" spans="1:17" s="19" customFormat="1">
      <c r="A187" s="18"/>
      <c r="B187"/>
      <c r="C187"/>
      <c r="D187"/>
      <c r="E187"/>
      <c r="F187"/>
      <c r="G187"/>
      <c r="H187"/>
      <c r="I187"/>
      <c r="J187"/>
      <c r="K187"/>
      <c r="L187"/>
      <c r="M187"/>
      <c r="N187"/>
      <c r="P187"/>
      <c r="Q187" s="20"/>
    </row>
    <row r="188" spans="1:17" s="19" customFormat="1">
      <c r="A188" s="18"/>
      <c r="B188"/>
      <c r="C188"/>
      <c r="D188"/>
      <c r="E188"/>
      <c r="F188"/>
      <c r="G188"/>
      <c r="H188"/>
      <c r="I188"/>
      <c r="J188"/>
      <c r="K188"/>
      <c r="L188"/>
      <c r="M188"/>
      <c r="N188"/>
      <c r="P188"/>
      <c r="Q188" s="20"/>
    </row>
    <row r="189" spans="1:17" s="19" customFormat="1">
      <c r="A189" s="18"/>
      <c r="B189"/>
      <c r="C189"/>
      <c r="D189"/>
      <c r="E189"/>
      <c r="F189"/>
      <c r="G189"/>
      <c r="H189"/>
      <c r="I189"/>
      <c r="J189"/>
      <c r="K189"/>
      <c r="L189"/>
      <c r="M189"/>
      <c r="N189"/>
      <c r="P189"/>
      <c r="Q189" s="20"/>
    </row>
    <row r="190" spans="1:17" s="19" customFormat="1">
      <c r="A190" s="18"/>
      <c r="B190"/>
      <c r="C190"/>
      <c r="D190"/>
      <c r="E190"/>
      <c r="F190"/>
      <c r="G190"/>
      <c r="H190"/>
      <c r="I190"/>
      <c r="J190"/>
      <c r="K190"/>
      <c r="L190"/>
      <c r="M190"/>
      <c r="N190"/>
      <c r="P190"/>
      <c r="Q190" s="20"/>
    </row>
    <row r="191" spans="1:17" s="19" customFormat="1">
      <c r="A191" s="18"/>
      <c r="B191"/>
      <c r="C191"/>
      <c r="D191"/>
      <c r="E191"/>
      <c r="F191"/>
      <c r="G191"/>
      <c r="H191"/>
      <c r="I191"/>
      <c r="J191"/>
      <c r="K191"/>
      <c r="L191"/>
      <c r="M191"/>
      <c r="N191"/>
      <c r="P191"/>
      <c r="Q191" s="20"/>
    </row>
    <row r="192" spans="1:17" s="19" customFormat="1">
      <c r="A192" s="18"/>
      <c r="B192"/>
      <c r="C192"/>
      <c r="D192"/>
      <c r="E192"/>
      <c r="F192"/>
      <c r="G192"/>
      <c r="H192"/>
      <c r="I192"/>
      <c r="J192"/>
      <c r="K192"/>
      <c r="L192"/>
      <c r="M192"/>
      <c r="N192"/>
      <c r="P192"/>
      <c r="Q192" s="20"/>
    </row>
    <row r="193" spans="1:17" s="19" customFormat="1">
      <c r="A193" s="18"/>
      <c r="B193"/>
      <c r="C193"/>
      <c r="D193"/>
      <c r="E193"/>
      <c r="F193"/>
      <c r="G193"/>
      <c r="H193"/>
      <c r="I193"/>
      <c r="J193"/>
      <c r="K193"/>
      <c r="L193"/>
      <c r="M193"/>
      <c r="N193"/>
      <c r="P193"/>
      <c r="Q193" s="20"/>
    </row>
    <row r="194" spans="1:17" s="19" customFormat="1">
      <c r="A194" s="18"/>
      <c r="B194"/>
      <c r="C194"/>
      <c r="D194"/>
      <c r="E194"/>
      <c r="F194"/>
      <c r="G194"/>
      <c r="H194"/>
      <c r="I194"/>
      <c r="J194"/>
      <c r="K194"/>
      <c r="L194"/>
      <c r="M194"/>
      <c r="N194"/>
      <c r="P194"/>
      <c r="Q194" s="20"/>
    </row>
    <row r="195" spans="1:17" s="19" customFormat="1">
      <c r="A195" s="18"/>
      <c r="B195"/>
      <c r="C195"/>
      <c r="D195"/>
      <c r="E195"/>
      <c r="F195"/>
      <c r="G195"/>
      <c r="H195"/>
      <c r="I195"/>
      <c r="J195"/>
      <c r="K195"/>
      <c r="L195"/>
      <c r="M195"/>
      <c r="N195"/>
      <c r="P195"/>
      <c r="Q195" s="20"/>
    </row>
    <row r="196" spans="1:17" s="19" customFormat="1">
      <c r="A196" s="18"/>
      <c r="B196"/>
      <c r="C196"/>
      <c r="D196"/>
      <c r="E196"/>
      <c r="F196"/>
      <c r="G196"/>
      <c r="H196"/>
      <c r="I196"/>
      <c r="J196"/>
      <c r="K196"/>
      <c r="L196"/>
      <c r="M196"/>
      <c r="N196"/>
      <c r="P196"/>
      <c r="Q196" s="20"/>
    </row>
    <row r="197" spans="1:17" s="19" customFormat="1">
      <c r="A197" s="18"/>
      <c r="B197"/>
      <c r="C197"/>
      <c r="D197"/>
      <c r="E197"/>
      <c r="F197"/>
      <c r="G197"/>
      <c r="H197"/>
      <c r="I197"/>
      <c r="J197"/>
      <c r="K197"/>
      <c r="L197"/>
      <c r="M197"/>
      <c r="N197"/>
      <c r="P197"/>
      <c r="Q197" s="20"/>
    </row>
    <row r="198" spans="1:17" s="19" customFormat="1">
      <c r="A198" s="18"/>
      <c r="B198"/>
      <c r="C198"/>
      <c r="D198"/>
      <c r="E198"/>
      <c r="F198"/>
      <c r="G198"/>
      <c r="H198"/>
      <c r="I198"/>
      <c r="J198"/>
      <c r="K198"/>
      <c r="L198"/>
      <c r="M198"/>
      <c r="N198"/>
      <c r="P198"/>
      <c r="Q198" s="20"/>
    </row>
    <row r="199" spans="1:17" s="19" customFormat="1">
      <c r="A199" s="18"/>
      <c r="B199"/>
      <c r="C199"/>
      <c r="D199"/>
      <c r="E199"/>
      <c r="F199"/>
      <c r="G199"/>
      <c r="H199"/>
      <c r="I199"/>
      <c r="J199"/>
      <c r="K199"/>
      <c r="L199"/>
      <c r="M199"/>
      <c r="N199"/>
      <c r="P199"/>
      <c r="Q199" s="20"/>
    </row>
    <row r="200" spans="1:17" s="19" customFormat="1">
      <c r="A200" s="18"/>
      <c r="B200"/>
      <c r="C200"/>
      <c r="D200"/>
      <c r="E200"/>
      <c r="F200"/>
      <c r="G200"/>
      <c r="H200"/>
      <c r="I200"/>
      <c r="J200"/>
      <c r="K200"/>
      <c r="L200"/>
      <c r="M200"/>
      <c r="N200"/>
      <c r="P200"/>
      <c r="Q200" s="20"/>
    </row>
    <row r="201" spans="1:17" s="19" customFormat="1">
      <c r="A201" s="18"/>
      <c r="B201"/>
      <c r="C201"/>
      <c r="D201"/>
      <c r="E201"/>
      <c r="F201"/>
      <c r="G201"/>
      <c r="H201"/>
      <c r="I201"/>
      <c r="J201"/>
      <c r="K201"/>
      <c r="L201"/>
      <c r="M201"/>
      <c r="N201"/>
      <c r="P201"/>
      <c r="Q201" s="20"/>
    </row>
    <row r="202" spans="1:17" s="19" customFormat="1">
      <c r="A202" s="18"/>
      <c r="B202"/>
      <c r="C202"/>
      <c r="D202"/>
      <c r="E202"/>
      <c r="F202"/>
      <c r="G202"/>
      <c r="H202"/>
      <c r="I202"/>
      <c r="J202"/>
      <c r="K202"/>
      <c r="L202"/>
      <c r="M202"/>
      <c r="N202"/>
      <c r="P202"/>
      <c r="Q202" s="20"/>
    </row>
    <row r="203" spans="1:17" s="19" customFormat="1">
      <c r="A203" s="18"/>
      <c r="B203"/>
      <c r="C203"/>
      <c r="D203"/>
      <c r="E203"/>
      <c r="F203"/>
      <c r="G203"/>
      <c r="H203"/>
      <c r="I203"/>
      <c r="J203"/>
      <c r="K203"/>
      <c r="L203"/>
      <c r="M203"/>
      <c r="N203"/>
      <c r="P203"/>
      <c r="Q203" s="20"/>
    </row>
    <row r="204" spans="1:17" s="19" customFormat="1">
      <c r="A204" s="18"/>
      <c r="B204"/>
      <c r="C204"/>
      <c r="D204"/>
      <c r="E204"/>
      <c r="F204"/>
      <c r="G204"/>
      <c r="H204"/>
      <c r="I204"/>
      <c r="J204"/>
      <c r="K204"/>
      <c r="L204"/>
      <c r="M204"/>
      <c r="N204"/>
      <c r="P204"/>
      <c r="Q204" s="20"/>
    </row>
    <row r="205" spans="1:17" s="19" customFormat="1">
      <c r="A205" s="18"/>
      <c r="B205"/>
      <c r="C205"/>
      <c r="D205"/>
      <c r="E205"/>
      <c r="F205"/>
      <c r="G205"/>
      <c r="H205"/>
      <c r="I205"/>
      <c r="J205"/>
      <c r="K205"/>
      <c r="L205"/>
      <c r="M205"/>
      <c r="N205"/>
      <c r="P205"/>
      <c r="Q205" s="20"/>
    </row>
    <row r="206" spans="1:17" s="19" customFormat="1">
      <c r="A206" s="18"/>
      <c r="B206"/>
      <c r="C206"/>
      <c r="D206"/>
      <c r="E206"/>
      <c r="F206"/>
      <c r="G206"/>
      <c r="H206"/>
      <c r="I206"/>
      <c r="J206"/>
      <c r="K206"/>
      <c r="L206"/>
      <c r="M206"/>
      <c r="N206"/>
      <c r="P206"/>
      <c r="Q206" s="20"/>
    </row>
    <row r="207" spans="1:17" s="19" customFormat="1">
      <c r="A207" s="18"/>
      <c r="B207"/>
      <c r="C207"/>
      <c r="D207"/>
      <c r="E207"/>
      <c r="F207"/>
      <c r="G207"/>
      <c r="H207"/>
      <c r="I207"/>
      <c r="J207"/>
      <c r="K207"/>
      <c r="L207"/>
      <c r="M207"/>
      <c r="N207"/>
      <c r="P207"/>
      <c r="Q207" s="20"/>
    </row>
    <row r="208" spans="1:17" s="19" customFormat="1">
      <c r="A208" s="18"/>
      <c r="B208"/>
      <c r="C208"/>
      <c r="D208"/>
      <c r="E208"/>
      <c r="F208"/>
      <c r="G208"/>
      <c r="H208"/>
      <c r="I208"/>
      <c r="J208"/>
      <c r="K208"/>
      <c r="L208"/>
      <c r="M208"/>
      <c r="N208"/>
      <c r="P208"/>
      <c r="Q208" s="20"/>
    </row>
    <row r="209" spans="1:17" s="19" customFormat="1">
      <c r="A209" s="18"/>
      <c r="B209"/>
      <c r="C209"/>
      <c r="D209"/>
      <c r="E209"/>
      <c r="F209"/>
      <c r="G209"/>
      <c r="H209"/>
      <c r="I209"/>
      <c r="J209"/>
      <c r="K209"/>
      <c r="L209"/>
      <c r="M209"/>
      <c r="N209"/>
      <c r="P209"/>
      <c r="Q209" s="20"/>
    </row>
    <row r="210" spans="1:17" s="19" customFormat="1">
      <c r="A210" s="18"/>
      <c r="B210"/>
      <c r="C210"/>
      <c r="D210"/>
      <c r="E210"/>
      <c r="F210"/>
      <c r="G210"/>
      <c r="H210"/>
      <c r="I210"/>
      <c r="J210"/>
      <c r="K210"/>
      <c r="L210"/>
      <c r="M210"/>
      <c r="N210"/>
      <c r="P210"/>
      <c r="Q210" s="20"/>
    </row>
    <row r="211" spans="1:17" s="19" customFormat="1">
      <c r="A211" s="18"/>
      <c r="B211"/>
      <c r="C211"/>
      <c r="D211"/>
      <c r="E211"/>
      <c r="F211"/>
      <c r="G211"/>
      <c r="H211"/>
      <c r="I211"/>
      <c r="J211"/>
      <c r="K211"/>
      <c r="L211"/>
      <c r="M211"/>
      <c r="N211"/>
      <c r="P211"/>
      <c r="Q211" s="20"/>
    </row>
    <row r="212" spans="1:17" s="19" customFormat="1">
      <c r="A212" s="18"/>
      <c r="B212"/>
      <c r="C212"/>
      <c r="D212"/>
      <c r="E212"/>
      <c r="F212"/>
      <c r="G212"/>
      <c r="H212"/>
      <c r="I212"/>
      <c r="J212"/>
      <c r="K212"/>
      <c r="L212"/>
      <c r="M212"/>
      <c r="N212"/>
      <c r="P212"/>
      <c r="Q212" s="20"/>
    </row>
    <row r="213" spans="1:17" s="19" customFormat="1">
      <c r="A213" s="18"/>
      <c r="B213"/>
      <c r="C213"/>
      <c r="D213"/>
      <c r="E213"/>
      <c r="F213"/>
      <c r="G213"/>
      <c r="H213"/>
      <c r="I213"/>
      <c r="J213"/>
      <c r="K213"/>
      <c r="L213"/>
      <c r="M213"/>
      <c r="N213"/>
      <c r="P213"/>
      <c r="Q213" s="20"/>
    </row>
    <row r="214" spans="1:17" s="19" customFormat="1">
      <c r="A214" s="18"/>
      <c r="B214"/>
      <c r="C214"/>
      <c r="D214"/>
      <c r="E214"/>
      <c r="F214"/>
      <c r="G214"/>
      <c r="H214"/>
      <c r="I214"/>
      <c r="J214"/>
      <c r="K214"/>
      <c r="L214"/>
      <c r="M214"/>
      <c r="N214"/>
      <c r="P214"/>
      <c r="Q214" s="20"/>
    </row>
    <row r="215" spans="1:17" s="19" customFormat="1">
      <c r="A215" s="18"/>
      <c r="B215"/>
      <c r="C215"/>
      <c r="D215"/>
      <c r="E215"/>
      <c r="F215"/>
      <c r="G215"/>
      <c r="H215"/>
      <c r="I215"/>
      <c r="J215"/>
      <c r="K215"/>
      <c r="L215"/>
      <c r="M215"/>
      <c r="N215"/>
      <c r="P215"/>
      <c r="Q215" s="20"/>
    </row>
    <row r="216" spans="1:17" s="19" customFormat="1">
      <c r="A216" s="18"/>
      <c r="B216"/>
      <c r="C216"/>
      <c r="D216"/>
      <c r="E216"/>
      <c r="F216"/>
      <c r="G216"/>
      <c r="H216"/>
      <c r="I216"/>
      <c r="J216"/>
      <c r="K216"/>
      <c r="L216"/>
      <c r="M216"/>
      <c r="N216"/>
      <c r="P216"/>
      <c r="Q216" s="20"/>
    </row>
    <row r="217" spans="1:17" s="19" customFormat="1">
      <c r="A217" s="18"/>
      <c r="B217"/>
      <c r="C217"/>
      <c r="D217"/>
      <c r="E217"/>
      <c r="F217"/>
      <c r="G217"/>
      <c r="H217"/>
      <c r="I217"/>
      <c r="J217"/>
      <c r="K217"/>
      <c r="L217"/>
      <c r="M217"/>
      <c r="N217"/>
      <c r="P217"/>
      <c r="Q217" s="20"/>
    </row>
    <row r="218" spans="1:17" s="19" customFormat="1">
      <c r="A218" s="18"/>
      <c r="B218"/>
      <c r="C218"/>
      <c r="D218"/>
      <c r="E218"/>
      <c r="F218"/>
      <c r="G218"/>
      <c r="H218"/>
      <c r="I218"/>
      <c r="J218"/>
      <c r="K218"/>
      <c r="L218"/>
      <c r="M218"/>
      <c r="N218"/>
      <c r="P218"/>
      <c r="Q218" s="20"/>
    </row>
    <row r="219" spans="1:17" s="19" customFormat="1">
      <c r="A219" s="18"/>
      <c r="B219"/>
      <c r="C219"/>
      <c r="D219"/>
      <c r="E219"/>
      <c r="F219"/>
      <c r="G219"/>
      <c r="H219"/>
      <c r="I219"/>
      <c r="J219"/>
      <c r="K219"/>
      <c r="L219"/>
      <c r="M219"/>
      <c r="N219"/>
      <c r="P219"/>
      <c r="Q219" s="20"/>
    </row>
    <row r="220" spans="1:17" s="19" customFormat="1">
      <c r="A220" s="18"/>
      <c r="B220"/>
      <c r="C220"/>
      <c r="D220"/>
      <c r="E220"/>
      <c r="F220"/>
      <c r="G220"/>
      <c r="H220"/>
      <c r="I220"/>
      <c r="J220"/>
      <c r="K220"/>
      <c r="L220"/>
      <c r="M220"/>
      <c r="N220"/>
      <c r="P220"/>
      <c r="Q220" s="20"/>
    </row>
    <row r="221" spans="1:17" s="19" customFormat="1">
      <c r="A221" s="18"/>
      <c r="B221"/>
      <c r="C221"/>
      <c r="D221"/>
      <c r="E221"/>
      <c r="F221"/>
      <c r="G221"/>
      <c r="H221"/>
      <c r="I221"/>
      <c r="J221"/>
      <c r="K221"/>
      <c r="L221"/>
      <c r="M221"/>
      <c r="N221"/>
      <c r="P221"/>
      <c r="Q221" s="20"/>
    </row>
    <row r="222" spans="1:17" s="19" customFormat="1">
      <c r="A222" s="18"/>
      <c r="B222"/>
      <c r="C222"/>
      <c r="D222"/>
      <c r="E222"/>
      <c r="F222"/>
      <c r="G222"/>
      <c r="H222"/>
      <c r="I222"/>
      <c r="J222"/>
      <c r="K222"/>
      <c r="L222"/>
      <c r="M222"/>
      <c r="N222"/>
      <c r="P222"/>
      <c r="Q222" s="20"/>
    </row>
    <row r="223" spans="1:17" s="19" customFormat="1">
      <c r="A223" s="18"/>
      <c r="B223"/>
      <c r="C223"/>
      <c r="D223"/>
      <c r="E223"/>
      <c r="F223"/>
      <c r="G223"/>
      <c r="H223"/>
      <c r="I223"/>
      <c r="J223"/>
      <c r="K223"/>
      <c r="L223"/>
      <c r="M223"/>
      <c r="N223"/>
      <c r="P223"/>
      <c r="Q223" s="20"/>
    </row>
    <row r="224" spans="1:17" s="19" customFormat="1">
      <c r="A224" s="18"/>
      <c r="B224"/>
      <c r="C224"/>
      <c r="D224"/>
      <c r="E224"/>
      <c r="F224"/>
      <c r="G224"/>
      <c r="H224"/>
      <c r="I224"/>
      <c r="J224"/>
      <c r="K224"/>
      <c r="L224"/>
      <c r="M224"/>
      <c r="N224"/>
      <c r="P224"/>
      <c r="Q224" s="20"/>
    </row>
    <row r="225" spans="1:17" s="19" customFormat="1">
      <c r="A225" s="18"/>
      <c r="B225"/>
      <c r="C225"/>
      <c r="D225"/>
      <c r="E225"/>
      <c r="F225"/>
      <c r="G225"/>
      <c r="H225"/>
      <c r="I225"/>
      <c r="J225"/>
      <c r="K225"/>
      <c r="L225"/>
      <c r="M225"/>
      <c r="N225"/>
      <c r="P225"/>
      <c r="Q225" s="20"/>
    </row>
    <row r="226" spans="1:17" s="19" customFormat="1">
      <c r="A226" s="18"/>
      <c r="B226"/>
      <c r="C226"/>
      <c r="D226"/>
      <c r="E226"/>
      <c r="F226"/>
      <c r="G226"/>
      <c r="H226"/>
      <c r="I226"/>
      <c r="J226"/>
      <c r="K226"/>
      <c r="L226"/>
      <c r="M226"/>
      <c r="N226"/>
      <c r="P226"/>
      <c r="Q226" s="20"/>
    </row>
    <row r="227" spans="1:17" s="19" customFormat="1">
      <c r="A227" s="18"/>
      <c r="B227"/>
      <c r="C227"/>
      <c r="D227"/>
      <c r="E227"/>
      <c r="F227"/>
      <c r="G227"/>
      <c r="H227"/>
      <c r="I227"/>
      <c r="J227"/>
      <c r="K227"/>
      <c r="L227"/>
      <c r="M227"/>
      <c r="N227"/>
      <c r="P227"/>
      <c r="Q227" s="20"/>
    </row>
    <row r="228" spans="1:17" s="19" customFormat="1">
      <c r="A228" s="18"/>
      <c r="B228"/>
      <c r="C228"/>
      <c r="D228"/>
      <c r="E228"/>
      <c r="F228"/>
      <c r="G228"/>
      <c r="H228"/>
      <c r="I228"/>
      <c r="J228"/>
      <c r="K228"/>
      <c r="L228"/>
      <c r="M228"/>
      <c r="N228"/>
      <c r="P228"/>
      <c r="Q228" s="20"/>
    </row>
    <row r="229" spans="1:17" s="19" customFormat="1">
      <c r="A229" s="18"/>
      <c r="B229"/>
      <c r="C229"/>
      <c r="D229"/>
      <c r="E229"/>
      <c r="F229"/>
      <c r="G229"/>
      <c r="H229"/>
      <c r="I229"/>
      <c r="J229"/>
      <c r="K229"/>
      <c r="L229"/>
      <c r="M229"/>
      <c r="N229"/>
      <c r="P229"/>
      <c r="Q229" s="20"/>
    </row>
    <row r="230" spans="1:17" s="19" customFormat="1">
      <c r="A230" s="18"/>
      <c r="B230"/>
      <c r="C230"/>
      <c r="D230"/>
      <c r="E230"/>
      <c r="F230"/>
      <c r="G230"/>
      <c r="H230"/>
      <c r="I230"/>
      <c r="J230"/>
      <c r="K230"/>
      <c r="L230"/>
      <c r="M230"/>
      <c r="N230"/>
      <c r="P230"/>
      <c r="Q230" s="20"/>
    </row>
    <row r="231" spans="1:17" s="19" customFormat="1">
      <c r="A231" s="18"/>
      <c r="B231"/>
      <c r="C231"/>
      <c r="D231"/>
      <c r="E231"/>
      <c r="F231"/>
      <c r="G231"/>
      <c r="H231"/>
      <c r="I231"/>
      <c r="J231"/>
      <c r="K231"/>
      <c r="L231"/>
      <c r="M231"/>
      <c r="N231"/>
      <c r="P231"/>
      <c r="Q231" s="20"/>
    </row>
    <row r="232" spans="1:17" s="19" customFormat="1">
      <c r="A232" s="18"/>
      <c r="B232"/>
      <c r="C232"/>
      <c r="D232"/>
      <c r="E232"/>
      <c r="F232"/>
      <c r="G232"/>
      <c r="H232"/>
      <c r="I232"/>
      <c r="J232"/>
      <c r="K232"/>
      <c r="L232"/>
      <c r="M232"/>
      <c r="N232"/>
      <c r="P232"/>
      <c r="Q232" s="20"/>
    </row>
    <row r="233" spans="1:17" s="19" customFormat="1">
      <c r="A233" s="18"/>
      <c r="B233"/>
      <c r="C233"/>
      <c r="D233"/>
      <c r="E233"/>
      <c r="F233"/>
      <c r="G233"/>
      <c r="H233"/>
      <c r="I233"/>
      <c r="J233"/>
      <c r="K233"/>
      <c r="L233"/>
      <c r="M233"/>
      <c r="N233"/>
      <c r="P233"/>
      <c r="Q233" s="20"/>
    </row>
    <row r="234" spans="1:17" s="19" customFormat="1">
      <c r="A234" s="18"/>
      <c r="B234"/>
      <c r="C234"/>
      <c r="D234"/>
      <c r="E234"/>
      <c r="F234"/>
      <c r="G234"/>
      <c r="H234"/>
      <c r="I234"/>
      <c r="J234"/>
      <c r="K234"/>
      <c r="L234"/>
      <c r="M234"/>
      <c r="N234"/>
      <c r="P234"/>
      <c r="Q234" s="20"/>
    </row>
    <row r="235" spans="1:17" s="19" customFormat="1">
      <c r="A235" s="18"/>
      <c r="B235"/>
      <c r="C235"/>
      <c r="D235"/>
      <c r="E235"/>
      <c r="F235"/>
      <c r="G235"/>
      <c r="H235"/>
      <c r="I235"/>
      <c r="J235"/>
      <c r="K235"/>
      <c r="L235"/>
      <c r="M235"/>
      <c r="N235"/>
      <c r="P235"/>
      <c r="Q235" s="20"/>
    </row>
    <row r="236" spans="1:17" s="19" customFormat="1">
      <c r="A236" s="18"/>
      <c r="B236"/>
      <c r="C236"/>
      <c r="D236"/>
      <c r="E236"/>
      <c r="F236"/>
      <c r="G236"/>
      <c r="H236"/>
      <c r="I236"/>
      <c r="J236"/>
      <c r="K236"/>
      <c r="L236"/>
      <c r="M236"/>
      <c r="N236"/>
      <c r="P236"/>
      <c r="Q236" s="20"/>
    </row>
    <row r="237" spans="1:17" s="19" customFormat="1">
      <c r="A237" s="18"/>
      <c r="B237"/>
      <c r="C237"/>
      <c r="D237"/>
      <c r="E237"/>
      <c r="F237"/>
      <c r="G237"/>
      <c r="H237"/>
      <c r="I237"/>
      <c r="J237"/>
      <c r="K237"/>
      <c r="L237"/>
      <c r="M237"/>
      <c r="N237"/>
      <c r="P237"/>
      <c r="Q237" s="20"/>
    </row>
    <row r="238" spans="1:17" s="19" customFormat="1">
      <c r="A238" s="18"/>
      <c r="B238"/>
      <c r="C238"/>
      <c r="D238"/>
      <c r="E238"/>
      <c r="F238"/>
      <c r="G238"/>
      <c r="H238"/>
      <c r="I238"/>
      <c r="J238"/>
      <c r="K238"/>
      <c r="L238"/>
      <c r="M238"/>
      <c r="N238"/>
      <c r="P238"/>
      <c r="Q238" s="20"/>
    </row>
    <row r="239" spans="1:17" s="19" customFormat="1">
      <c r="A239" s="18"/>
      <c r="B239"/>
      <c r="C239"/>
      <c r="D239"/>
      <c r="E239"/>
      <c r="F239"/>
      <c r="G239"/>
      <c r="H239"/>
      <c r="I239"/>
      <c r="J239"/>
      <c r="K239"/>
      <c r="L239"/>
      <c r="M239"/>
      <c r="N239"/>
      <c r="P239"/>
      <c r="Q239" s="20"/>
    </row>
    <row r="240" spans="1:17" s="19" customFormat="1">
      <c r="A240" s="18"/>
      <c r="B240"/>
      <c r="C240"/>
      <c r="D240"/>
      <c r="E240"/>
      <c r="F240"/>
      <c r="G240"/>
      <c r="H240"/>
      <c r="I240"/>
      <c r="J240"/>
      <c r="K240"/>
      <c r="L240"/>
      <c r="M240"/>
      <c r="N240"/>
      <c r="P240"/>
      <c r="Q240" s="20"/>
    </row>
    <row r="241" spans="1:17" s="19" customFormat="1">
      <c r="A241" s="18"/>
      <c r="B241"/>
      <c r="C241"/>
      <c r="D241"/>
      <c r="E241"/>
      <c r="F241"/>
      <c r="G241"/>
      <c r="H241"/>
      <c r="I241"/>
      <c r="J241"/>
      <c r="K241"/>
      <c r="L241"/>
      <c r="M241"/>
      <c r="N241"/>
      <c r="P241"/>
      <c r="Q241" s="20"/>
    </row>
    <row r="242" spans="1:17" s="19" customFormat="1">
      <c r="A242" s="18"/>
      <c r="B242"/>
      <c r="C242"/>
      <c r="D242"/>
      <c r="E242"/>
      <c r="F242"/>
      <c r="G242"/>
      <c r="H242"/>
      <c r="I242"/>
      <c r="J242"/>
      <c r="K242"/>
      <c r="L242"/>
      <c r="M242"/>
      <c r="N242"/>
      <c r="P242"/>
      <c r="Q242" s="20"/>
    </row>
    <row r="243" spans="1:17" s="19" customFormat="1">
      <c r="A243" s="18"/>
      <c r="B243"/>
      <c r="C243"/>
      <c r="D243"/>
      <c r="E243"/>
      <c r="F243"/>
      <c r="G243"/>
      <c r="H243"/>
      <c r="I243"/>
      <c r="J243"/>
      <c r="K243"/>
      <c r="L243"/>
      <c r="M243"/>
      <c r="N243"/>
      <c r="P243"/>
      <c r="Q243" s="20"/>
    </row>
    <row r="244" spans="1:17" s="19" customFormat="1">
      <c r="A244" s="18"/>
      <c r="B244"/>
      <c r="C244"/>
      <c r="D244"/>
      <c r="E244"/>
      <c r="F244"/>
      <c r="G244"/>
      <c r="H244"/>
      <c r="I244"/>
      <c r="J244"/>
      <c r="K244"/>
      <c r="L244"/>
      <c r="M244"/>
      <c r="N244"/>
      <c r="P244"/>
      <c r="Q244" s="20"/>
    </row>
    <row r="245" spans="1:17" s="19" customFormat="1">
      <c r="A245" s="18"/>
      <c r="B245"/>
      <c r="C245"/>
      <c r="D245"/>
      <c r="E245"/>
      <c r="F245"/>
      <c r="G245"/>
      <c r="H245"/>
      <c r="I245"/>
      <c r="J245"/>
      <c r="K245"/>
      <c r="L245"/>
      <c r="M245"/>
      <c r="N245"/>
      <c r="P245"/>
      <c r="Q245" s="20"/>
    </row>
    <row r="246" spans="1:17" s="19" customFormat="1">
      <c r="A246" s="18"/>
      <c r="B246"/>
      <c r="C246"/>
      <c r="D246"/>
      <c r="E246"/>
      <c r="F246"/>
      <c r="G246"/>
      <c r="H246"/>
      <c r="I246"/>
      <c r="J246"/>
      <c r="K246"/>
      <c r="L246"/>
      <c r="M246"/>
      <c r="N246"/>
      <c r="P246"/>
      <c r="Q246" s="20"/>
    </row>
    <row r="247" spans="1:17" s="19" customFormat="1">
      <c r="A247" s="18"/>
      <c r="B247"/>
      <c r="C247"/>
      <c r="D247"/>
      <c r="E247"/>
      <c r="F247"/>
      <c r="G247"/>
      <c r="H247"/>
      <c r="I247"/>
      <c r="J247"/>
      <c r="K247"/>
      <c r="L247"/>
      <c r="M247"/>
      <c r="N247"/>
      <c r="P247"/>
      <c r="Q247" s="20"/>
    </row>
    <row r="248" spans="1:17" s="19" customFormat="1">
      <c r="A248" s="18"/>
      <c r="B248"/>
      <c r="C248"/>
      <c r="D248"/>
      <c r="E248"/>
      <c r="F248"/>
      <c r="G248"/>
      <c r="H248"/>
      <c r="I248"/>
      <c r="J248"/>
      <c r="K248"/>
      <c r="L248"/>
      <c r="M248"/>
      <c r="N248"/>
      <c r="P248"/>
      <c r="Q248" s="20"/>
    </row>
    <row r="249" spans="1:17" s="19" customFormat="1">
      <c r="A249" s="18"/>
      <c r="B249"/>
      <c r="C249"/>
      <c r="D249"/>
      <c r="E249"/>
      <c r="F249"/>
      <c r="G249"/>
      <c r="H249"/>
      <c r="I249"/>
      <c r="J249"/>
      <c r="K249"/>
      <c r="L249"/>
      <c r="M249"/>
      <c r="N249"/>
      <c r="P249"/>
      <c r="Q249" s="20"/>
    </row>
    <row r="250" spans="1:17" s="19" customFormat="1">
      <c r="A250" s="18"/>
      <c r="B250"/>
      <c r="C250"/>
      <c r="D250"/>
      <c r="E250"/>
      <c r="F250"/>
      <c r="G250"/>
      <c r="H250"/>
      <c r="I250"/>
      <c r="J250"/>
      <c r="K250"/>
      <c r="L250"/>
      <c r="M250"/>
      <c r="N250"/>
      <c r="P250"/>
      <c r="Q250" s="20"/>
    </row>
    <row r="251" spans="1:17" s="19" customFormat="1">
      <c r="A251" s="18"/>
      <c r="B251"/>
      <c r="C251"/>
      <c r="D251"/>
      <c r="E251"/>
      <c r="F251"/>
      <c r="G251"/>
      <c r="H251"/>
      <c r="I251"/>
      <c r="J251"/>
      <c r="K251"/>
      <c r="L251"/>
      <c r="M251"/>
      <c r="N251"/>
      <c r="P251"/>
      <c r="Q251" s="20"/>
    </row>
    <row r="252" spans="1:17" s="19" customFormat="1">
      <c r="A252" s="18"/>
      <c r="B252"/>
      <c r="C252"/>
      <c r="D252"/>
      <c r="E252"/>
      <c r="F252"/>
      <c r="G252"/>
      <c r="H252"/>
      <c r="I252"/>
      <c r="J252"/>
      <c r="K252"/>
      <c r="L252"/>
      <c r="M252"/>
      <c r="N252"/>
      <c r="P252"/>
      <c r="Q252" s="20"/>
    </row>
    <row r="253" spans="1:17" s="19" customFormat="1">
      <c r="A253" s="18"/>
      <c r="B253"/>
      <c r="C253"/>
      <c r="D253"/>
      <c r="E253"/>
      <c r="F253"/>
      <c r="G253"/>
      <c r="H253"/>
      <c r="I253"/>
      <c r="J253"/>
      <c r="K253"/>
      <c r="L253"/>
      <c r="M253"/>
      <c r="N253"/>
      <c r="P253"/>
      <c r="Q253" s="20"/>
    </row>
    <row r="254" spans="1:17" s="19" customFormat="1">
      <c r="A254" s="18"/>
      <c r="B254"/>
      <c r="C254"/>
      <c r="D254"/>
      <c r="E254"/>
      <c r="F254"/>
      <c r="G254"/>
      <c r="H254"/>
      <c r="I254"/>
      <c r="J254"/>
      <c r="K254"/>
      <c r="L254"/>
      <c r="M254"/>
      <c r="N254"/>
      <c r="P254"/>
      <c r="Q254" s="20"/>
    </row>
    <row r="255" spans="1:17" s="19" customFormat="1">
      <c r="A255" s="18"/>
      <c r="B255"/>
      <c r="C255"/>
      <c r="D255"/>
      <c r="E255"/>
      <c r="F255"/>
      <c r="G255"/>
      <c r="H255"/>
      <c r="I255"/>
      <c r="J255"/>
      <c r="K255"/>
      <c r="L255"/>
      <c r="M255"/>
      <c r="N255"/>
      <c r="P255"/>
      <c r="Q255" s="20"/>
    </row>
    <row r="256" spans="1:17" s="19" customFormat="1">
      <c r="A256" s="18"/>
      <c r="B256"/>
      <c r="C256"/>
      <c r="D256"/>
      <c r="E256"/>
      <c r="F256"/>
      <c r="G256"/>
      <c r="H256"/>
      <c r="I256"/>
      <c r="J256"/>
      <c r="K256"/>
      <c r="L256"/>
      <c r="M256"/>
      <c r="N256"/>
      <c r="P256"/>
      <c r="Q256" s="20"/>
    </row>
  </sheetData>
  <sortState xmlns:xlrd2="http://schemas.microsoft.com/office/spreadsheetml/2017/richdata2" ref="A9:Q24">
    <sortCondition ref="A9:A24"/>
  </sortState>
  <mergeCells count="7">
    <mergeCell ref="A2:H2"/>
    <mergeCell ref="A3:H3"/>
    <mergeCell ref="A5:Q5"/>
    <mergeCell ref="A6:Q6"/>
    <mergeCell ref="A7:A8"/>
    <mergeCell ref="B7:B8"/>
    <mergeCell ref="O7:Q7"/>
  </mergeCells>
  <pageMargins left="0.27" right="0.23622047244094491" top="0.35433070866141736" bottom="0.59055118110236227" header="0.31496062992125984" footer="0.31496062992125984"/>
  <pageSetup paperSize="9" scale="59" orientation="landscape" r:id="rId1"/>
  <headerFooter>
    <oddFooter>&amp;RPag. 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Q257"/>
  <sheetViews>
    <sheetView showGridLines="0" topLeftCell="A4" zoomScale="85" zoomScaleNormal="85" zoomScaleSheetLayoutView="90" workbookViewId="0">
      <pane xSplit="1" topLeftCell="G14" activePane="topRight" state="frozen"/>
      <selection pane="topRight" activeCell="H22" sqref="H22"/>
      <selection activeCell="F35" sqref="F35"/>
    </sheetView>
  </sheetViews>
  <sheetFormatPr defaultColWidth="8.85546875" defaultRowHeight="15.75"/>
  <cols>
    <col min="1" max="1" width="44" style="22" customWidth="1"/>
    <col min="2" max="2" width="12" style="28" customWidth="1"/>
    <col min="3" max="8" width="11.85546875" style="23" customWidth="1"/>
    <col min="9" max="14" width="11.85546875" customWidth="1"/>
    <col min="15" max="15" width="9.5703125" style="19" bestFit="1" customWidth="1"/>
    <col min="16" max="16" width="8.85546875" customWidth="1"/>
    <col min="17" max="17" width="9.5703125" style="20" customWidth="1"/>
  </cols>
  <sheetData>
    <row r="1" spans="1:17" ht="51" customHeight="1"/>
    <row r="2" spans="1:17">
      <c r="A2" s="338"/>
      <c r="B2" s="338"/>
      <c r="C2" s="338"/>
      <c r="D2" s="338"/>
      <c r="E2" s="338"/>
      <c r="F2" s="338"/>
      <c r="G2" s="338"/>
      <c r="H2" s="338"/>
    </row>
    <row r="3" spans="1:17">
      <c r="A3" s="338"/>
      <c r="B3" s="338"/>
      <c r="C3" s="338"/>
      <c r="D3" s="338"/>
      <c r="E3" s="338"/>
      <c r="F3" s="338"/>
      <c r="G3" s="338"/>
      <c r="H3" s="338"/>
    </row>
    <row r="4" spans="1:17" ht="21" customHeight="1"/>
    <row r="5" spans="1:17" s="11" customFormat="1" ht="18.75" customHeight="1">
      <c r="A5" s="339" t="s">
        <v>0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</row>
    <row r="6" spans="1:17" s="11" customFormat="1" ht="20.25" customHeight="1">
      <c r="A6" s="339" t="s">
        <v>50</v>
      </c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</row>
    <row r="7" spans="1:17" s="24" customFormat="1" ht="22.5" customHeight="1">
      <c r="A7" s="411" t="s">
        <v>2</v>
      </c>
      <c r="B7" s="412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42" t="s">
        <v>16</v>
      </c>
      <c r="P7" s="343"/>
      <c r="Q7" s="344"/>
    </row>
    <row r="8" spans="1:17" s="24" customFormat="1" ht="18" customHeight="1">
      <c r="A8" s="340"/>
      <c r="B8" s="341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22.5" customHeight="1">
      <c r="A9" s="259" t="s">
        <v>20</v>
      </c>
      <c r="B9" s="260">
        <v>61</v>
      </c>
      <c r="C9" s="267">
        <v>67</v>
      </c>
      <c r="D9" s="304">
        <v>9</v>
      </c>
      <c r="E9" s="262">
        <v>75</v>
      </c>
      <c r="F9" s="261">
        <v>2</v>
      </c>
      <c r="G9" s="261">
        <v>60</v>
      </c>
      <c r="H9" s="261">
        <v>50</v>
      </c>
      <c r="I9" s="261"/>
      <c r="J9" s="261"/>
      <c r="K9" s="261"/>
      <c r="L9" s="261"/>
      <c r="M9" s="261"/>
      <c r="N9" s="261"/>
      <c r="O9" s="47">
        <f t="shared" ref="O9:O24" si="0">B9*(IF(C9="",0,1)+IF(D9="",0,1)+IF(E9="",0,1)+IF(F9="",0,1)+IF(G9="",0,1)+IF(H9="",0,1)+IF(I9="",0,1)+IF(J9="",0,1)+IF(K9="",0,1)+IF(L9="",0,1)+IF(M9="",0,1)+IF(N9="",0,1))</f>
        <v>366</v>
      </c>
      <c r="P9" s="47">
        <f t="shared" ref="P9:P24" si="1">SUM(C9:N9)</f>
        <v>263</v>
      </c>
      <c r="Q9" s="54">
        <f t="shared" ref="Q9:Q17" si="2">IF(O9=0,"-",P9/O9)</f>
        <v>0.71857923497267762</v>
      </c>
    </row>
    <row r="10" spans="1:17" ht="22.5" customHeight="1">
      <c r="A10" s="259" t="s">
        <v>21</v>
      </c>
      <c r="B10" s="260">
        <v>96</v>
      </c>
      <c r="C10" s="267">
        <v>57</v>
      </c>
      <c r="D10" s="304">
        <v>90</v>
      </c>
      <c r="E10" s="261">
        <v>148</v>
      </c>
      <c r="F10" s="261">
        <v>7</v>
      </c>
      <c r="G10" s="261">
        <v>93</v>
      </c>
      <c r="H10" s="261">
        <v>94</v>
      </c>
      <c r="I10" s="261"/>
      <c r="J10" s="261"/>
      <c r="K10" s="261"/>
      <c r="L10" s="261"/>
      <c r="M10" s="261"/>
      <c r="N10" s="261"/>
      <c r="O10" s="47">
        <f t="shared" si="0"/>
        <v>576</v>
      </c>
      <c r="P10" s="47">
        <f t="shared" si="1"/>
        <v>489</v>
      </c>
      <c r="Q10" s="54">
        <f t="shared" si="2"/>
        <v>0.84895833333333337</v>
      </c>
    </row>
    <row r="11" spans="1:17" ht="22.5" customHeight="1">
      <c r="A11" s="259" t="s">
        <v>23</v>
      </c>
      <c r="B11" s="260">
        <v>60</v>
      </c>
      <c r="C11" s="267">
        <v>102</v>
      </c>
      <c r="D11" s="304">
        <v>69</v>
      </c>
      <c r="E11" s="262">
        <v>93</v>
      </c>
      <c r="F11" s="261">
        <v>0</v>
      </c>
      <c r="G11" s="261">
        <v>36</v>
      </c>
      <c r="H11" s="261">
        <v>62</v>
      </c>
      <c r="I11" s="261"/>
      <c r="J11" s="261"/>
      <c r="K11" s="261"/>
      <c r="L11" s="261"/>
      <c r="M11" s="261"/>
      <c r="N11" s="261"/>
      <c r="O11" s="47">
        <f t="shared" si="0"/>
        <v>360</v>
      </c>
      <c r="P11" s="47">
        <f t="shared" si="1"/>
        <v>362</v>
      </c>
      <c r="Q11" s="54">
        <f t="shared" si="2"/>
        <v>1.0055555555555555</v>
      </c>
    </row>
    <row r="12" spans="1:17" ht="22.5" customHeight="1">
      <c r="A12" s="259" t="s">
        <v>24</v>
      </c>
      <c r="B12" s="260">
        <v>32</v>
      </c>
      <c r="C12" s="267">
        <v>63</v>
      </c>
      <c r="D12" s="304">
        <v>58</v>
      </c>
      <c r="E12" s="261">
        <v>66</v>
      </c>
      <c r="F12" s="261">
        <v>2</v>
      </c>
      <c r="G12" s="261">
        <v>52</v>
      </c>
      <c r="H12" s="261">
        <v>44</v>
      </c>
      <c r="I12" s="261"/>
      <c r="J12" s="261"/>
      <c r="K12" s="261"/>
      <c r="L12" s="261"/>
      <c r="M12" s="261"/>
      <c r="N12" s="261"/>
      <c r="O12" s="47">
        <f t="shared" si="0"/>
        <v>192</v>
      </c>
      <c r="P12" s="47">
        <f t="shared" si="1"/>
        <v>285</v>
      </c>
      <c r="Q12" s="54">
        <f t="shared" si="2"/>
        <v>1.484375</v>
      </c>
    </row>
    <row r="13" spans="1:17" ht="22.5" customHeight="1">
      <c r="A13" s="259" t="s">
        <v>26</v>
      </c>
      <c r="B13" s="260">
        <v>432</v>
      </c>
      <c r="C13" s="268">
        <v>377</v>
      </c>
      <c r="D13" s="305">
        <v>370</v>
      </c>
      <c r="E13" s="262">
        <v>528</v>
      </c>
      <c r="F13" s="261">
        <v>450</v>
      </c>
      <c r="G13" s="261">
        <v>400</v>
      </c>
      <c r="H13" s="261">
        <v>331</v>
      </c>
      <c r="I13" s="261"/>
      <c r="J13" s="261"/>
      <c r="K13" s="261"/>
      <c r="L13" s="261"/>
      <c r="M13" s="261"/>
      <c r="N13" s="261"/>
      <c r="O13" s="47">
        <f t="shared" si="0"/>
        <v>2592</v>
      </c>
      <c r="P13" s="47">
        <f t="shared" si="1"/>
        <v>2456</v>
      </c>
      <c r="Q13" s="54">
        <f t="shared" si="2"/>
        <v>0.94753086419753085</v>
      </c>
    </row>
    <row r="14" spans="1:17" ht="22.5" customHeight="1">
      <c r="A14" s="259" t="s">
        <v>27</v>
      </c>
      <c r="B14" s="263">
        <v>1056</v>
      </c>
      <c r="C14" s="268">
        <v>1015</v>
      </c>
      <c r="D14" s="305">
        <v>825</v>
      </c>
      <c r="E14" s="262">
        <v>946</v>
      </c>
      <c r="F14" s="261">
        <v>1004</v>
      </c>
      <c r="G14" s="261">
        <v>1020</v>
      </c>
      <c r="H14" s="261">
        <v>875</v>
      </c>
      <c r="I14" s="261"/>
      <c r="J14" s="261"/>
      <c r="K14" s="261"/>
      <c r="L14" s="261"/>
      <c r="M14" s="261"/>
      <c r="N14" s="261"/>
      <c r="O14" s="47">
        <f t="shared" si="0"/>
        <v>6336</v>
      </c>
      <c r="P14" s="47">
        <f t="shared" si="1"/>
        <v>5685</v>
      </c>
      <c r="Q14" s="54">
        <f t="shared" si="2"/>
        <v>0.89725378787878785</v>
      </c>
    </row>
    <row r="15" spans="1:17" ht="22.5" customHeight="1">
      <c r="A15" s="259" t="s">
        <v>28</v>
      </c>
      <c r="B15" s="260">
        <v>211</v>
      </c>
      <c r="C15" s="268">
        <v>186</v>
      </c>
      <c r="D15" s="305">
        <v>50</v>
      </c>
      <c r="E15" s="261">
        <v>102</v>
      </c>
      <c r="F15" s="261">
        <v>0</v>
      </c>
      <c r="G15" s="261">
        <v>0</v>
      </c>
      <c r="H15" s="261">
        <v>0</v>
      </c>
      <c r="I15" s="261"/>
      <c r="J15" s="261"/>
      <c r="K15" s="261"/>
      <c r="L15" s="261"/>
      <c r="M15" s="261"/>
      <c r="N15" s="261"/>
      <c r="O15" s="47">
        <f t="shared" si="0"/>
        <v>1266</v>
      </c>
      <c r="P15" s="47">
        <f t="shared" si="1"/>
        <v>338</v>
      </c>
      <c r="Q15" s="54">
        <f t="shared" si="2"/>
        <v>0.26698262243285942</v>
      </c>
    </row>
    <row r="16" spans="1:17" ht="22.5" customHeight="1">
      <c r="A16" s="259" t="s">
        <v>31</v>
      </c>
      <c r="B16" s="260">
        <v>264</v>
      </c>
      <c r="C16" s="268">
        <v>194</v>
      </c>
      <c r="D16" s="305">
        <v>126</v>
      </c>
      <c r="E16" s="262">
        <v>190</v>
      </c>
      <c r="F16" s="261">
        <v>168</v>
      </c>
      <c r="G16" s="261">
        <v>152</v>
      </c>
      <c r="H16" s="261">
        <v>124</v>
      </c>
      <c r="I16" s="261"/>
      <c r="J16" s="261"/>
      <c r="K16" s="261"/>
      <c r="L16" s="261"/>
      <c r="M16" s="261"/>
      <c r="N16" s="261"/>
      <c r="O16" s="47">
        <f t="shared" si="0"/>
        <v>1584</v>
      </c>
      <c r="P16" s="47">
        <f t="shared" si="1"/>
        <v>954</v>
      </c>
      <c r="Q16" s="54">
        <f t="shared" si="2"/>
        <v>0.60227272727272729</v>
      </c>
    </row>
    <row r="17" spans="1:17" ht="22.5" customHeight="1">
      <c r="A17" s="259" t="s">
        <v>32</v>
      </c>
      <c r="B17" s="260">
        <v>24</v>
      </c>
      <c r="C17" s="268">
        <v>35</v>
      </c>
      <c r="D17" s="305">
        <v>16</v>
      </c>
      <c r="E17" s="262">
        <v>51</v>
      </c>
      <c r="F17" s="261">
        <v>5</v>
      </c>
      <c r="G17" s="261">
        <v>23</v>
      </c>
      <c r="H17" s="261">
        <v>20</v>
      </c>
      <c r="I17" s="261"/>
      <c r="J17" s="261"/>
      <c r="K17" s="261"/>
      <c r="L17" s="261"/>
      <c r="M17" s="261"/>
      <c r="N17" s="261"/>
      <c r="O17" s="47">
        <f t="shared" si="0"/>
        <v>144</v>
      </c>
      <c r="P17" s="47">
        <f t="shared" si="1"/>
        <v>150</v>
      </c>
      <c r="Q17" s="54">
        <f t="shared" si="2"/>
        <v>1.0416666666666667</v>
      </c>
    </row>
    <row r="18" spans="1:17" ht="22.5" customHeight="1">
      <c r="A18" s="259" t="s">
        <v>36</v>
      </c>
      <c r="B18" s="260">
        <v>15</v>
      </c>
      <c r="C18" s="268">
        <v>0</v>
      </c>
      <c r="D18" s="305">
        <v>0</v>
      </c>
      <c r="E18" s="291">
        <v>2</v>
      </c>
      <c r="F18" s="261">
        <v>13</v>
      </c>
      <c r="G18" s="261"/>
      <c r="H18" s="261">
        <v>4</v>
      </c>
      <c r="I18" s="261"/>
      <c r="J18" s="261"/>
      <c r="K18" s="261"/>
      <c r="L18" s="261"/>
      <c r="M18" s="261"/>
      <c r="N18" s="261"/>
      <c r="O18" s="47">
        <f t="shared" si="0"/>
        <v>75</v>
      </c>
      <c r="P18" s="47">
        <f t="shared" si="1"/>
        <v>19</v>
      </c>
      <c r="Q18" s="54">
        <f t="shared" ref="Q18:Q24" si="3">IF(O18=0,"-",P18/O18)</f>
        <v>0.25333333333333335</v>
      </c>
    </row>
    <row r="19" spans="1:17" ht="22.5" customHeight="1">
      <c r="A19" s="259" t="s">
        <v>37</v>
      </c>
      <c r="B19" s="260">
        <v>16</v>
      </c>
      <c r="C19" s="262">
        <v>2</v>
      </c>
      <c r="D19" s="307">
        <v>3</v>
      </c>
      <c r="E19" s="261">
        <v>3</v>
      </c>
      <c r="F19" s="261">
        <v>23</v>
      </c>
      <c r="G19" s="261">
        <v>4</v>
      </c>
      <c r="H19" s="261">
        <v>5</v>
      </c>
      <c r="I19" s="261"/>
      <c r="J19" s="261"/>
      <c r="K19" s="261"/>
      <c r="L19" s="261"/>
      <c r="M19" s="261"/>
      <c r="N19" s="261"/>
      <c r="O19" s="47">
        <f t="shared" si="0"/>
        <v>96</v>
      </c>
      <c r="P19" s="47">
        <f t="shared" si="1"/>
        <v>40</v>
      </c>
      <c r="Q19" s="54">
        <f t="shared" si="3"/>
        <v>0.41666666666666669</v>
      </c>
    </row>
    <row r="20" spans="1:17" ht="22.5" customHeight="1">
      <c r="A20" s="259" t="s">
        <v>40</v>
      </c>
      <c r="B20" s="260">
        <v>40</v>
      </c>
      <c r="C20" s="262">
        <v>0</v>
      </c>
      <c r="D20" s="307">
        <v>0</v>
      </c>
      <c r="E20" s="261">
        <v>0</v>
      </c>
      <c r="F20" s="261">
        <v>16</v>
      </c>
      <c r="G20" s="261"/>
      <c r="H20" s="261">
        <v>8</v>
      </c>
      <c r="I20" s="261"/>
      <c r="J20" s="261"/>
      <c r="K20" s="261"/>
      <c r="L20" s="261"/>
      <c r="M20" s="261"/>
      <c r="N20" s="261"/>
      <c r="O20" s="47">
        <f t="shared" si="0"/>
        <v>200</v>
      </c>
      <c r="P20" s="47">
        <f t="shared" si="1"/>
        <v>24</v>
      </c>
      <c r="Q20" s="54">
        <f t="shared" si="3"/>
        <v>0.12</v>
      </c>
    </row>
    <row r="21" spans="1:17" ht="22.5" customHeight="1">
      <c r="A21" s="259" t="s">
        <v>41</v>
      </c>
      <c r="B21" s="260">
        <v>20</v>
      </c>
      <c r="C21" s="262">
        <v>0</v>
      </c>
      <c r="D21" s="307">
        <v>0</v>
      </c>
      <c r="E21" s="261">
        <v>0</v>
      </c>
      <c r="F21" s="261">
        <v>2</v>
      </c>
      <c r="G21" s="261"/>
      <c r="H21" s="261">
        <v>3</v>
      </c>
      <c r="I21" s="261"/>
      <c r="J21" s="261"/>
      <c r="K21" s="261"/>
      <c r="L21" s="261"/>
      <c r="M21" s="261"/>
      <c r="N21" s="261"/>
      <c r="O21" s="47">
        <f t="shared" si="0"/>
        <v>100</v>
      </c>
      <c r="P21" s="47">
        <f t="shared" si="1"/>
        <v>5</v>
      </c>
      <c r="Q21" s="54">
        <f t="shared" si="3"/>
        <v>0.05</v>
      </c>
    </row>
    <row r="22" spans="1:17" ht="22.5" customHeight="1">
      <c r="A22" s="259" t="s">
        <v>43</v>
      </c>
      <c r="B22" s="260">
        <v>7</v>
      </c>
      <c r="C22" s="262">
        <v>17</v>
      </c>
      <c r="D22" s="307">
        <v>8</v>
      </c>
      <c r="E22" s="261">
        <v>10</v>
      </c>
      <c r="F22" s="261">
        <v>18</v>
      </c>
      <c r="G22" s="261">
        <v>19</v>
      </c>
      <c r="H22" s="261">
        <v>6</v>
      </c>
      <c r="I22" s="261"/>
      <c r="J22" s="261"/>
      <c r="K22" s="261"/>
      <c r="L22" s="261"/>
      <c r="M22" s="261"/>
      <c r="N22" s="261"/>
      <c r="O22" s="47">
        <f t="shared" si="0"/>
        <v>42</v>
      </c>
      <c r="P22" s="47">
        <f t="shared" si="1"/>
        <v>78</v>
      </c>
      <c r="Q22" s="54">
        <f t="shared" si="3"/>
        <v>1.8571428571428572</v>
      </c>
    </row>
    <row r="23" spans="1:17" ht="22.5" customHeight="1">
      <c r="A23" s="259" t="s">
        <v>44</v>
      </c>
      <c r="B23" s="260">
        <v>10</v>
      </c>
      <c r="C23" s="262">
        <v>31</v>
      </c>
      <c r="D23" s="307">
        <v>51</v>
      </c>
      <c r="E23" s="261">
        <v>43</v>
      </c>
      <c r="F23" s="261">
        <v>33</v>
      </c>
      <c r="G23" s="261">
        <v>25</v>
      </c>
      <c r="H23" s="261">
        <v>25</v>
      </c>
      <c r="I23" s="261"/>
      <c r="J23" s="261"/>
      <c r="K23" s="261"/>
      <c r="L23" s="261"/>
      <c r="M23" s="261"/>
      <c r="N23" s="261"/>
      <c r="O23" s="47">
        <f t="shared" si="0"/>
        <v>60</v>
      </c>
      <c r="P23" s="47">
        <f t="shared" si="1"/>
        <v>208</v>
      </c>
      <c r="Q23" s="54">
        <f t="shared" si="3"/>
        <v>3.4666666666666668</v>
      </c>
    </row>
    <row r="24" spans="1:17" ht="22.5" customHeight="1">
      <c r="A24" s="259" t="s">
        <v>51</v>
      </c>
      <c r="B24" s="260">
        <v>100</v>
      </c>
      <c r="C24" s="262">
        <v>33</v>
      </c>
      <c r="D24" s="307">
        <v>21</v>
      </c>
      <c r="E24" s="261">
        <v>0</v>
      </c>
      <c r="F24" s="261">
        <v>2</v>
      </c>
      <c r="G24" s="261"/>
      <c r="H24" s="261">
        <v>35</v>
      </c>
      <c r="I24" s="261"/>
      <c r="J24" s="261"/>
      <c r="K24" s="261"/>
      <c r="L24" s="261"/>
      <c r="M24" s="261"/>
      <c r="N24" s="261"/>
      <c r="O24" s="47">
        <f t="shared" si="0"/>
        <v>500</v>
      </c>
      <c r="P24" s="47">
        <f t="shared" si="1"/>
        <v>91</v>
      </c>
      <c r="Q24" s="54">
        <f t="shared" si="3"/>
        <v>0.182</v>
      </c>
    </row>
    <row r="25" spans="1:17" s="1" customFormat="1" ht="20.25" customHeight="1">
      <c r="A25" s="55" t="s">
        <v>47</v>
      </c>
      <c r="B25" s="56">
        <f t="shared" ref="B25:P25" si="4">SUM(B9:B24)</f>
        <v>2444</v>
      </c>
      <c r="C25" s="56">
        <f t="shared" si="4"/>
        <v>2179</v>
      </c>
      <c r="D25" s="56">
        <f t="shared" si="4"/>
        <v>1696</v>
      </c>
      <c r="E25" s="56">
        <f t="shared" si="4"/>
        <v>2257</v>
      </c>
      <c r="F25" s="56">
        <f t="shared" si="4"/>
        <v>1745</v>
      </c>
      <c r="G25" s="56">
        <f t="shared" si="4"/>
        <v>1884</v>
      </c>
      <c r="H25" s="56">
        <f t="shared" si="4"/>
        <v>1686</v>
      </c>
      <c r="I25" s="56">
        <f t="shared" si="4"/>
        <v>0</v>
      </c>
      <c r="J25" s="56">
        <f t="shared" si="4"/>
        <v>0</v>
      </c>
      <c r="K25" s="56">
        <f t="shared" si="4"/>
        <v>0</v>
      </c>
      <c r="L25" s="56">
        <f t="shared" si="4"/>
        <v>0</v>
      </c>
      <c r="M25" s="56">
        <f t="shared" si="4"/>
        <v>0</v>
      </c>
      <c r="N25" s="56">
        <f t="shared" si="4"/>
        <v>0</v>
      </c>
      <c r="O25" s="56">
        <f t="shared" si="4"/>
        <v>14489</v>
      </c>
      <c r="P25" s="56">
        <f t="shared" si="4"/>
        <v>11447</v>
      </c>
      <c r="Q25" s="57">
        <f>IF(O25=0,"-",P25/O25)</f>
        <v>0.79004762233418457</v>
      </c>
    </row>
    <row r="26" spans="1:17">
      <c r="C26"/>
      <c r="D26"/>
      <c r="E26"/>
      <c r="F26"/>
      <c r="G26"/>
      <c r="H26"/>
      <c r="O26" s="27"/>
      <c r="P26" s="23"/>
      <c r="Q26" s="28"/>
    </row>
    <row r="27" spans="1:17">
      <c r="A27" s="29" t="s">
        <v>48</v>
      </c>
      <c r="C27"/>
      <c r="D27"/>
      <c r="E27"/>
      <c r="F27"/>
      <c r="G27"/>
      <c r="H27"/>
      <c r="O27" s="27"/>
      <c r="P27" s="23"/>
      <c r="Q27" s="28"/>
    </row>
    <row r="28" spans="1:17">
      <c r="C28"/>
      <c r="D28"/>
      <c r="E28"/>
      <c r="F28"/>
      <c r="G28"/>
      <c r="H28"/>
      <c r="O28" s="27"/>
      <c r="P28" s="23"/>
      <c r="Q28" s="28"/>
    </row>
    <row r="29" spans="1:17">
      <c r="C29"/>
      <c r="D29"/>
      <c r="E29"/>
      <c r="F29"/>
      <c r="G29"/>
      <c r="H29"/>
      <c r="O29" s="27"/>
      <c r="P29" s="23"/>
      <c r="Q29" s="28"/>
    </row>
    <row r="30" spans="1:17">
      <c r="C30"/>
      <c r="D30"/>
      <c r="E30"/>
      <c r="F30"/>
      <c r="G30"/>
      <c r="H30"/>
      <c r="O30" s="27"/>
      <c r="P30" s="23"/>
      <c r="Q30" s="28"/>
    </row>
    <row r="31" spans="1:17">
      <c r="C31"/>
      <c r="D31"/>
      <c r="E31"/>
      <c r="F31"/>
      <c r="G31"/>
      <c r="H31"/>
      <c r="O31" s="27"/>
      <c r="P31" s="23"/>
      <c r="Q31" s="28"/>
    </row>
    <row r="32" spans="1:17">
      <c r="C32"/>
      <c r="D32"/>
      <c r="E32"/>
      <c r="F32"/>
      <c r="G32"/>
      <c r="H32"/>
      <c r="O32" s="27"/>
      <c r="P32" s="23"/>
      <c r="Q32" s="28"/>
    </row>
    <row r="33" spans="3:17">
      <c r="C33"/>
      <c r="D33"/>
      <c r="E33"/>
      <c r="F33"/>
      <c r="G33"/>
      <c r="H33"/>
      <c r="O33" s="27"/>
      <c r="P33" s="23"/>
      <c r="Q33" s="28"/>
    </row>
    <row r="34" spans="3:17">
      <c r="C34"/>
      <c r="D34"/>
      <c r="E34"/>
      <c r="F34"/>
      <c r="G34"/>
      <c r="H34"/>
      <c r="O34" s="27"/>
      <c r="P34" s="23"/>
      <c r="Q34" s="28"/>
    </row>
    <row r="35" spans="3:17">
      <c r="C35"/>
      <c r="D35"/>
      <c r="E35"/>
      <c r="F35"/>
      <c r="G35"/>
      <c r="H35"/>
      <c r="O35" s="27"/>
      <c r="P35" s="23"/>
      <c r="Q35" s="28"/>
    </row>
    <row r="36" spans="3:17">
      <c r="C36"/>
      <c r="D36"/>
      <c r="E36"/>
      <c r="F36"/>
      <c r="G36"/>
      <c r="H36"/>
      <c r="O36" s="27"/>
      <c r="P36" s="23"/>
      <c r="Q36" s="28"/>
    </row>
    <row r="37" spans="3:17">
      <c r="C37"/>
      <c r="D37"/>
      <c r="E37"/>
      <c r="F37"/>
      <c r="G37"/>
      <c r="H37"/>
      <c r="O37" s="27"/>
      <c r="P37" s="23"/>
      <c r="Q37" s="28"/>
    </row>
    <row r="38" spans="3:17">
      <c r="C38"/>
      <c r="D38"/>
      <c r="E38"/>
      <c r="F38"/>
      <c r="G38"/>
      <c r="H38"/>
      <c r="O38" s="27"/>
      <c r="P38" s="23"/>
      <c r="Q38" s="28"/>
    </row>
    <row r="39" spans="3:17">
      <c r="C39"/>
      <c r="D39"/>
      <c r="E39"/>
      <c r="F39"/>
      <c r="G39"/>
      <c r="H39"/>
      <c r="O39" s="27"/>
      <c r="P39" s="23"/>
      <c r="Q39" s="28"/>
    </row>
    <row r="40" spans="3:17">
      <c r="C40"/>
      <c r="D40"/>
      <c r="E40"/>
      <c r="F40"/>
      <c r="G40"/>
      <c r="H40"/>
      <c r="O40" s="27"/>
      <c r="P40" s="23"/>
      <c r="Q40" s="28"/>
    </row>
    <row r="41" spans="3:17">
      <c r="C41"/>
      <c r="D41"/>
      <c r="E41"/>
      <c r="F41"/>
      <c r="G41"/>
      <c r="H41"/>
      <c r="O41" s="27"/>
      <c r="P41" s="23"/>
      <c r="Q41" s="28"/>
    </row>
    <row r="42" spans="3:17">
      <c r="C42"/>
      <c r="D42"/>
      <c r="E42"/>
      <c r="F42"/>
      <c r="G42"/>
      <c r="H42"/>
      <c r="O42" s="27"/>
      <c r="P42" s="23"/>
      <c r="Q42" s="28"/>
    </row>
    <row r="43" spans="3:17">
      <c r="C43"/>
      <c r="D43"/>
      <c r="E43"/>
      <c r="F43"/>
      <c r="G43"/>
      <c r="H43"/>
      <c r="O43" s="27"/>
      <c r="P43" s="23"/>
      <c r="Q43" s="28"/>
    </row>
    <row r="44" spans="3:17">
      <c r="C44"/>
      <c r="D44"/>
      <c r="E44"/>
      <c r="F44"/>
      <c r="G44"/>
      <c r="H44"/>
      <c r="O44" s="27"/>
      <c r="P44" s="23"/>
      <c r="Q44" s="28"/>
    </row>
    <row r="45" spans="3:17">
      <c r="C45"/>
      <c r="D45"/>
      <c r="E45"/>
      <c r="F45"/>
      <c r="G45"/>
      <c r="H45"/>
    </row>
    <row r="46" spans="3:17">
      <c r="C46"/>
      <c r="D46"/>
      <c r="E46"/>
      <c r="F46"/>
      <c r="G46"/>
      <c r="H46"/>
    </row>
    <row r="47" spans="3:17">
      <c r="C47"/>
      <c r="D47"/>
      <c r="E47"/>
      <c r="F47"/>
      <c r="G47"/>
      <c r="H47"/>
    </row>
    <row r="48" spans="3:17">
      <c r="C48"/>
      <c r="D48"/>
      <c r="E48"/>
      <c r="F48"/>
      <c r="G48"/>
      <c r="H48"/>
    </row>
    <row r="49" spans="3:8">
      <c r="C49"/>
      <c r="D49"/>
      <c r="E49"/>
      <c r="F49"/>
      <c r="G49"/>
      <c r="H49"/>
    </row>
    <row r="50" spans="3:8">
      <c r="C50"/>
      <c r="D50"/>
      <c r="E50"/>
      <c r="F50"/>
      <c r="G50"/>
      <c r="H50"/>
    </row>
    <row r="51" spans="3:8">
      <c r="C51"/>
      <c r="D51"/>
      <c r="E51"/>
      <c r="F51"/>
      <c r="G51"/>
      <c r="H51"/>
    </row>
    <row r="52" spans="3:8">
      <c r="C52"/>
      <c r="D52"/>
      <c r="E52"/>
      <c r="F52"/>
      <c r="G52"/>
      <c r="H52"/>
    </row>
    <row r="53" spans="3:8">
      <c r="C53"/>
      <c r="D53"/>
      <c r="E53"/>
      <c r="F53"/>
      <c r="G53"/>
      <c r="H53"/>
    </row>
    <row r="54" spans="3:8">
      <c r="C54"/>
      <c r="D54"/>
      <c r="E54"/>
      <c r="F54"/>
      <c r="G54"/>
      <c r="H54"/>
    </row>
    <row r="55" spans="3:8">
      <c r="C55"/>
      <c r="D55"/>
      <c r="E55"/>
      <c r="F55"/>
      <c r="G55"/>
      <c r="H55"/>
    </row>
    <row r="56" spans="3:8">
      <c r="C56"/>
      <c r="D56"/>
      <c r="E56"/>
      <c r="F56"/>
      <c r="G56"/>
      <c r="H56"/>
    </row>
    <row r="57" spans="3:8">
      <c r="C57"/>
      <c r="D57"/>
      <c r="E57"/>
      <c r="F57"/>
      <c r="G57"/>
      <c r="H57"/>
    </row>
    <row r="58" spans="3:8">
      <c r="C58"/>
      <c r="D58"/>
      <c r="E58"/>
      <c r="F58"/>
      <c r="G58"/>
      <c r="H58"/>
    </row>
    <row r="59" spans="3:8">
      <c r="C59"/>
      <c r="D59"/>
      <c r="E59"/>
      <c r="F59"/>
      <c r="G59"/>
      <c r="H59"/>
    </row>
    <row r="60" spans="3:8">
      <c r="C60"/>
      <c r="D60"/>
      <c r="E60"/>
      <c r="F60"/>
      <c r="G60"/>
      <c r="H60"/>
    </row>
    <row r="61" spans="3:8">
      <c r="C61"/>
      <c r="D61"/>
      <c r="E61"/>
      <c r="F61"/>
      <c r="G61"/>
      <c r="H61"/>
    </row>
    <row r="62" spans="3:8">
      <c r="C62"/>
      <c r="D62"/>
      <c r="E62"/>
      <c r="F62"/>
      <c r="G62"/>
      <c r="H62"/>
    </row>
    <row r="63" spans="3:8">
      <c r="C63"/>
      <c r="D63"/>
      <c r="E63"/>
      <c r="F63"/>
      <c r="G63"/>
      <c r="H63"/>
    </row>
    <row r="64" spans="3:8">
      <c r="C64"/>
      <c r="D64"/>
      <c r="E64"/>
      <c r="F64"/>
      <c r="G64"/>
      <c r="H64"/>
    </row>
    <row r="65" spans="3:8">
      <c r="C65"/>
      <c r="D65"/>
      <c r="E65"/>
      <c r="F65"/>
      <c r="G65"/>
      <c r="H65"/>
    </row>
    <row r="66" spans="3:8">
      <c r="C66"/>
      <c r="D66"/>
      <c r="E66"/>
      <c r="F66"/>
      <c r="G66"/>
      <c r="H66"/>
    </row>
    <row r="67" spans="3:8">
      <c r="C67"/>
      <c r="D67"/>
      <c r="E67"/>
      <c r="F67"/>
      <c r="G67"/>
      <c r="H67"/>
    </row>
    <row r="68" spans="3:8">
      <c r="C68"/>
      <c r="D68"/>
      <c r="E68"/>
      <c r="F68"/>
      <c r="G68"/>
      <c r="H68"/>
    </row>
    <row r="69" spans="3:8">
      <c r="C69"/>
      <c r="D69"/>
      <c r="E69"/>
      <c r="F69"/>
      <c r="G69"/>
      <c r="H69"/>
    </row>
    <row r="70" spans="3:8">
      <c r="C70"/>
      <c r="D70"/>
      <c r="E70"/>
      <c r="F70"/>
      <c r="G70"/>
      <c r="H70"/>
    </row>
    <row r="71" spans="3:8">
      <c r="C71"/>
      <c r="D71"/>
      <c r="E71"/>
      <c r="F71"/>
      <c r="G71"/>
      <c r="H71"/>
    </row>
    <row r="72" spans="3:8">
      <c r="C72"/>
      <c r="D72"/>
      <c r="E72"/>
      <c r="F72"/>
      <c r="G72"/>
      <c r="H72"/>
    </row>
    <row r="73" spans="3:8">
      <c r="C73"/>
      <c r="D73"/>
      <c r="E73"/>
      <c r="F73"/>
      <c r="G73"/>
      <c r="H73"/>
    </row>
    <row r="74" spans="3:8">
      <c r="C74"/>
      <c r="D74"/>
      <c r="E74"/>
      <c r="F74"/>
      <c r="G74"/>
      <c r="H74"/>
    </row>
    <row r="75" spans="3:8">
      <c r="C75"/>
      <c r="D75"/>
      <c r="E75"/>
      <c r="F75"/>
      <c r="G75"/>
      <c r="H75"/>
    </row>
    <row r="76" spans="3:8">
      <c r="C76"/>
      <c r="D76"/>
      <c r="E76"/>
      <c r="F76"/>
      <c r="G76"/>
      <c r="H76"/>
    </row>
    <row r="77" spans="3:8">
      <c r="C77"/>
      <c r="D77"/>
      <c r="E77"/>
      <c r="F77"/>
      <c r="G77"/>
      <c r="H77"/>
    </row>
    <row r="78" spans="3:8">
      <c r="C78"/>
      <c r="D78"/>
      <c r="E78"/>
      <c r="F78"/>
      <c r="G78"/>
      <c r="H78"/>
    </row>
    <row r="79" spans="3:8">
      <c r="C79"/>
      <c r="D79"/>
      <c r="E79"/>
      <c r="F79"/>
      <c r="G79"/>
      <c r="H79"/>
    </row>
    <row r="80" spans="3:8">
      <c r="C80"/>
      <c r="D80"/>
      <c r="E80"/>
      <c r="F80"/>
      <c r="G80"/>
      <c r="H80"/>
    </row>
    <row r="81" spans="3:8">
      <c r="C81"/>
      <c r="D81"/>
      <c r="E81"/>
      <c r="F81"/>
      <c r="G81"/>
      <c r="H81"/>
    </row>
    <row r="82" spans="3:8">
      <c r="C82"/>
      <c r="D82"/>
      <c r="E82"/>
      <c r="F82"/>
      <c r="G82"/>
      <c r="H82"/>
    </row>
    <row r="83" spans="3:8">
      <c r="C83"/>
      <c r="D83"/>
      <c r="E83"/>
      <c r="F83"/>
      <c r="G83"/>
      <c r="H83"/>
    </row>
    <row r="84" spans="3:8">
      <c r="C84"/>
      <c r="D84"/>
      <c r="E84"/>
      <c r="F84"/>
      <c r="G84"/>
      <c r="H84"/>
    </row>
    <row r="85" spans="3:8">
      <c r="C85"/>
      <c r="D85"/>
      <c r="E85"/>
      <c r="F85"/>
      <c r="G85"/>
      <c r="H85"/>
    </row>
    <row r="86" spans="3:8">
      <c r="C86"/>
      <c r="D86"/>
      <c r="E86"/>
      <c r="F86"/>
      <c r="G86"/>
      <c r="H86"/>
    </row>
    <row r="87" spans="3:8">
      <c r="C87"/>
      <c r="D87"/>
      <c r="E87"/>
      <c r="F87"/>
      <c r="G87"/>
      <c r="H87"/>
    </row>
    <row r="88" spans="3:8">
      <c r="C88"/>
      <c r="D88"/>
      <c r="E88"/>
      <c r="F88"/>
      <c r="G88"/>
      <c r="H88"/>
    </row>
    <row r="89" spans="3:8">
      <c r="C89"/>
      <c r="D89"/>
      <c r="E89"/>
      <c r="F89"/>
      <c r="G89"/>
      <c r="H89"/>
    </row>
    <row r="90" spans="3:8">
      <c r="C90"/>
      <c r="D90"/>
      <c r="E90"/>
      <c r="F90"/>
      <c r="G90"/>
      <c r="H90"/>
    </row>
    <row r="91" spans="3:8">
      <c r="C91"/>
      <c r="D91"/>
      <c r="E91"/>
      <c r="F91"/>
      <c r="G91"/>
      <c r="H91"/>
    </row>
    <row r="92" spans="3:8">
      <c r="C92"/>
      <c r="D92"/>
      <c r="E92"/>
      <c r="F92"/>
      <c r="G92"/>
      <c r="H92"/>
    </row>
    <row r="93" spans="3:8">
      <c r="C93"/>
      <c r="D93"/>
      <c r="E93"/>
      <c r="F93"/>
      <c r="G93"/>
      <c r="H93"/>
    </row>
    <row r="94" spans="3:8">
      <c r="C94"/>
      <c r="D94"/>
      <c r="E94"/>
      <c r="F94"/>
      <c r="G94"/>
      <c r="H94"/>
    </row>
    <row r="95" spans="3:8">
      <c r="C95"/>
      <c r="D95"/>
      <c r="E95"/>
      <c r="F95"/>
      <c r="G95"/>
      <c r="H95"/>
    </row>
    <row r="96" spans="3:8">
      <c r="C96"/>
      <c r="D96"/>
      <c r="E96"/>
      <c r="F96"/>
      <c r="G96"/>
      <c r="H96"/>
    </row>
    <row r="97" spans="3:8">
      <c r="C97"/>
      <c r="D97"/>
      <c r="E97"/>
      <c r="F97"/>
      <c r="G97"/>
      <c r="H97"/>
    </row>
    <row r="98" spans="3:8">
      <c r="C98"/>
      <c r="D98"/>
      <c r="E98"/>
      <c r="F98"/>
      <c r="G98"/>
      <c r="H98"/>
    </row>
    <row r="99" spans="3:8">
      <c r="C99"/>
      <c r="D99"/>
      <c r="E99"/>
      <c r="F99"/>
      <c r="G99"/>
      <c r="H99"/>
    </row>
    <row r="100" spans="3:8">
      <c r="C100"/>
      <c r="D100"/>
      <c r="E100"/>
      <c r="F100"/>
      <c r="G100"/>
      <c r="H100"/>
    </row>
    <row r="101" spans="3:8">
      <c r="C101"/>
      <c r="D101"/>
      <c r="E101"/>
      <c r="F101"/>
      <c r="G101"/>
      <c r="H101"/>
    </row>
    <row r="102" spans="3:8">
      <c r="C102"/>
      <c r="D102"/>
      <c r="E102"/>
      <c r="F102"/>
      <c r="G102"/>
      <c r="H102"/>
    </row>
    <row r="103" spans="3:8">
      <c r="C103"/>
      <c r="D103"/>
      <c r="E103"/>
      <c r="F103"/>
      <c r="G103"/>
      <c r="H103"/>
    </row>
    <row r="104" spans="3:8">
      <c r="C104"/>
      <c r="D104"/>
      <c r="E104"/>
      <c r="F104"/>
      <c r="G104"/>
      <c r="H104"/>
    </row>
    <row r="105" spans="3:8">
      <c r="C105"/>
      <c r="D105"/>
      <c r="E105"/>
      <c r="F105"/>
      <c r="G105"/>
      <c r="H105"/>
    </row>
    <row r="106" spans="3:8">
      <c r="C106"/>
      <c r="D106"/>
      <c r="E106"/>
      <c r="F106"/>
      <c r="G106"/>
      <c r="H106"/>
    </row>
    <row r="107" spans="3:8">
      <c r="C107"/>
      <c r="D107"/>
      <c r="E107"/>
      <c r="F107"/>
      <c r="G107"/>
      <c r="H107"/>
    </row>
    <row r="108" spans="3:8">
      <c r="C108"/>
      <c r="D108"/>
      <c r="E108"/>
      <c r="F108"/>
      <c r="G108"/>
      <c r="H108"/>
    </row>
    <row r="109" spans="3:8">
      <c r="C109"/>
      <c r="D109"/>
      <c r="E109"/>
      <c r="F109"/>
      <c r="G109"/>
      <c r="H109"/>
    </row>
    <row r="110" spans="3:8">
      <c r="C110"/>
      <c r="D110"/>
      <c r="E110"/>
      <c r="F110"/>
      <c r="G110"/>
      <c r="H110"/>
    </row>
    <row r="111" spans="3:8">
      <c r="C111"/>
      <c r="D111"/>
      <c r="E111"/>
      <c r="F111"/>
      <c r="G111"/>
      <c r="H111"/>
    </row>
    <row r="112" spans="3:8">
      <c r="C112"/>
      <c r="D112"/>
      <c r="E112"/>
      <c r="F112"/>
      <c r="G112"/>
      <c r="H112"/>
    </row>
    <row r="113" spans="3:8">
      <c r="C113"/>
      <c r="D113"/>
      <c r="E113"/>
      <c r="F113"/>
      <c r="G113"/>
      <c r="H113"/>
    </row>
    <row r="114" spans="3:8">
      <c r="C114"/>
      <c r="D114"/>
      <c r="E114"/>
      <c r="F114"/>
      <c r="G114"/>
      <c r="H114"/>
    </row>
    <row r="115" spans="3:8">
      <c r="C115"/>
      <c r="D115"/>
      <c r="E115"/>
      <c r="F115"/>
      <c r="G115"/>
      <c r="H115"/>
    </row>
    <row r="116" spans="3:8">
      <c r="C116"/>
      <c r="D116"/>
      <c r="E116"/>
      <c r="F116"/>
      <c r="G116"/>
      <c r="H116"/>
    </row>
    <row r="117" spans="3:8">
      <c r="C117"/>
      <c r="D117"/>
      <c r="E117"/>
      <c r="F117"/>
      <c r="G117"/>
      <c r="H117"/>
    </row>
    <row r="118" spans="3:8">
      <c r="C118"/>
      <c r="D118"/>
      <c r="E118"/>
      <c r="F118"/>
      <c r="G118"/>
      <c r="H118"/>
    </row>
    <row r="119" spans="3:8">
      <c r="C119"/>
      <c r="D119"/>
      <c r="E119"/>
      <c r="F119"/>
      <c r="G119"/>
      <c r="H119"/>
    </row>
    <row r="120" spans="3:8">
      <c r="C120"/>
      <c r="D120"/>
      <c r="E120"/>
      <c r="F120"/>
      <c r="G120"/>
      <c r="H120"/>
    </row>
    <row r="121" spans="3:8">
      <c r="C121"/>
      <c r="D121"/>
      <c r="E121"/>
      <c r="F121"/>
      <c r="G121"/>
      <c r="H121"/>
    </row>
    <row r="122" spans="3:8">
      <c r="C122"/>
      <c r="D122"/>
      <c r="E122"/>
      <c r="F122"/>
      <c r="G122"/>
      <c r="H122"/>
    </row>
    <row r="123" spans="3:8">
      <c r="C123"/>
      <c r="D123"/>
      <c r="E123"/>
      <c r="F123"/>
      <c r="G123"/>
      <c r="H123"/>
    </row>
    <row r="124" spans="3:8">
      <c r="C124"/>
      <c r="D124"/>
      <c r="E124"/>
      <c r="F124"/>
      <c r="G124"/>
      <c r="H124"/>
    </row>
    <row r="125" spans="3:8">
      <c r="C125"/>
      <c r="D125"/>
      <c r="E125"/>
      <c r="F125"/>
      <c r="G125"/>
      <c r="H125"/>
    </row>
    <row r="126" spans="3:8">
      <c r="C126"/>
      <c r="D126"/>
      <c r="E126"/>
      <c r="F126"/>
      <c r="G126"/>
      <c r="H126"/>
    </row>
    <row r="127" spans="3:8">
      <c r="C127"/>
      <c r="D127"/>
      <c r="E127"/>
      <c r="F127"/>
      <c r="G127"/>
      <c r="H127"/>
    </row>
    <row r="128" spans="3:8">
      <c r="C128"/>
      <c r="D128"/>
      <c r="E128"/>
      <c r="F128"/>
      <c r="G128"/>
      <c r="H128"/>
    </row>
    <row r="129" spans="3:8">
      <c r="C129"/>
      <c r="D129"/>
      <c r="E129"/>
      <c r="F129"/>
      <c r="G129"/>
      <c r="H129"/>
    </row>
    <row r="130" spans="3:8">
      <c r="C130"/>
      <c r="D130"/>
      <c r="E130"/>
      <c r="F130"/>
      <c r="G130"/>
      <c r="H130"/>
    </row>
    <row r="131" spans="3:8">
      <c r="C131"/>
      <c r="D131"/>
      <c r="E131"/>
      <c r="F131"/>
      <c r="G131"/>
      <c r="H131"/>
    </row>
    <row r="132" spans="3:8">
      <c r="C132"/>
      <c r="D132"/>
      <c r="E132"/>
      <c r="F132"/>
      <c r="G132"/>
      <c r="H132"/>
    </row>
    <row r="133" spans="3:8">
      <c r="C133"/>
      <c r="D133"/>
      <c r="E133"/>
      <c r="F133"/>
      <c r="G133"/>
      <c r="H133"/>
    </row>
    <row r="134" spans="3:8">
      <c r="C134"/>
      <c r="D134"/>
      <c r="E134"/>
      <c r="F134"/>
      <c r="G134"/>
      <c r="H134"/>
    </row>
    <row r="135" spans="3:8">
      <c r="C135"/>
      <c r="D135"/>
      <c r="E135"/>
      <c r="F135"/>
      <c r="G135"/>
      <c r="H135"/>
    </row>
    <row r="136" spans="3:8">
      <c r="C136"/>
      <c r="D136"/>
      <c r="E136"/>
      <c r="F136"/>
      <c r="G136"/>
      <c r="H136"/>
    </row>
    <row r="137" spans="3:8">
      <c r="C137"/>
      <c r="D137"/>
      <c r="E137"/>
      <c r="F137"/>
      <c r="G137"/>
      <c r="H137"/>
    </row>
    <row r="138" spans="3:8">
      <c r="C138"/>
      <c r="D138"/>
      <c r="E138"/>
      <c r="F138"/>
      <c r="G138"/>
      <c r="H138"/>
    </row>
    <row r="139" spans="3:8">
      <c r="C139"/>
      <c r="D139"/>
      <c r="E139"/>
      <c r="F139"/>
      <c r="G139"/>
      <c r="H139"/>
    </row>
    <row r="140" spans="3:8">
      <c r="C140"/>
      <c r="D140"/>
      <c r="E140"/>
      <c r="F140"/>
      <c r="G140"/>
      <c r="H140"/>
    </row>
    <row r="141" spans="3:8">
      <c r="C141"/>
      <c r="D141"/>
      <c r="E141"/>
      <c r="F141"/>
      <c r="G141"/>
      <c r="H141"/>
    </row>
    <row r="142" spans="3:8">
      <c r="C142"/>
      <c r="D142"/>
      <c r="E142"/>
      <c r="F142"/>
      <c r="G142"/>
      <c r="H142"/>
    </row>
    <row r="143" spans="3:8">
      <c r="C143"/>
      <c r="D143"/>
      <c r="E143"/>
      <c r="F143"/>
      <c r="G143"/>
      <c r="H143"/>
    </row>
    <row r="144" spans="3:8">
      <c r="C144"/>
      <c r="D144"/>
      <c r="E144"/>
      <c r="F144"/>
      <c r="G144"/>
      <c r="H144"/>
    </row>
    <row r="145" spans="3:8">
      <c r="C145"/>
      <c r="D145"/>
      <c r="E145"/>
      <c r="F145"/>
      <c r="G145"/>
      <c r="H145"/>
    </row>
    <row r="146" spans="3:8">
      <c r="C146"/>
      <c r="D146"/>
      <c r="E146"/>
      <c r="F146"/>
      <c r="G146"/>
      <c r="H146"/>
    </row>
    <row r="147" spans="3:8">
      <c r="C147"/>
      <c r="D147"/>
      <c r="E147"/>
      <c r="F147"/>
      <c r="G147"/>
      <c r="H147"/>
    </row>
    <row r="148" spans="3:8">
      <c r="C148"/>
      <c r="D148"/>
      <c r="E148"/>
      <c r="F148"/>
      <c r="G148"/>
      <c r="H148"/>
    </row>
    <row r="149" spans="3:8">
      <c r="C149"/>
      <c r="D149"/>
      <c r="E149"/>
      <c r="F149"/>
      <c r="G149"/>
      <c r="H149"/>
    </row>
    <row r="150" spans="3:8">
      <c r="C150"/>
      <c r="D150"/>
      <c r="E150"/>
      <c r="F150"/>
      <c r="G150"/>
      <c r="H150"/>
    </row>
    <row r="151" spans="3:8">
      <c r="C151"/>
      <c r="D151"/>
      <c r="E151"/>
      <c r="F151"/>
      <c r="G151"/>
      <c r="H151"/>
    </row>
    <row r="152" spans="3:8">
      <c r="C152"/>
      <c r="D152"/>
      <c r="E152"/>
      <c r="F152"/>
      <c r="G152"/>
      <c r="H152"/>
    </row>
    <row r="153" spans="3:8">
      <c r="C153"/>
      <c r="D153"/>
      <c r="E153"/>
      <c r="F153"/>
      <c r="G153"/>
      <c r="H153"/>
    </row>
    <row r="154" spans="3:8">
      <c r="C154"/>
      <c r="D154"/>
      <c r="E154"/>
      <c r="F154"/>
      <c r="G154"/>
      <c r="H154"/>
    </row>
    <row r="155" spans="3:8">
      <c r="C155"/>
      <c r="D155"/>
      <c r="E155"/>
      <c r="F155"/>
      <c r="G155"/>
      <c r="H155"/>
    </row>
    <row r="156" spans="3:8">
      <c r="C156"/>
      <c r="D156"/>
      <c r="E156"/>
      <c r="F156"/>
      <c r="G156"/>
      <c r="H156"/>
    </row>
    <row r="157" spans="3:8">
      <c r="C157"/>
      <c r="D157"/>
      <c r="E157"/>
      <c r="F157"/>
      <c r="G157"/>
      <c r="H157"/>
    </row>
    <row r="158" spans="3:8">
      <c r="C158"/>
      <c r="D158"/>
      <c r="E158"/>
      <c r="F158"/>
      <c r="G158"/>
      <c r="H158"/>
    </row>
    <row r="159" spans="3:8">
      <c r="C159"/>
      <c r="D159"/>
      <c r="E159"/>
      <c r="F159"/>
      <c r="G159"/>
      <c r="H159"/>
    </row>
    <row r="160" spans="3:8">
      <c r="C160"/>
      <c r="D160"/>
      <c r="E160"/>
      <c r="F160"/>
      <c r="G160"/>
      <c r="H160"/>
    </row>
    <row r="161" spans="3:8">
      <c r="C161"/>
      <c r="D161"/>
      <c r="E161"/>
      <c r="F161"/>
      <c r="G161"/>
      <c r="H161"/>
    </row>
    <row r="162" spans="3:8">
      <c r="C162"/>
      <c r="D162"/>
      <c r="E162"/>
      <c r="F162"/>
      <c r="G162"/>
      <c r="H162"/>
    </row>
    <row r="163" spans="3:8">
      <c r="C163"/>
      <c r="D163"/>
      <c r="E163"/>
      <c r="F163"/>
      <c r="G163"/>
      <c r="H163"/>
    </row>
    <row r="164" spans="3:8">
      <c r="C164"/>
      <c r="D164"/>
      <c r="E164"/>
      <c r="F164"/>
      <c r="G164"/>
      <c r="H164"/>
    </row>
    <row r="165" spans="3:8">
      <c r="C165"/>
      <c r="D165"/>
      <c r="E165"/>
      <c r="F165"/>
      <c r="G165"/>
      <c r="H165"/>
    </row>
    <row r="166" spans="3:8">
      <c r="C166"/>
      <c r="D166"/>
      <c r="E166"/>
      <c r="F166"/>
      <c r="G166"/>
      <c r="H166"/>
    </row>
    <row r="167" spans="3:8">
      <c r="C167"/>
      <c r="D167"/>
      <c r="E167"/>
      <c r="F167"/>
      <c r="G167"/>
      <c r="H167"/>
    </row>
    <row r="168" spans="3:8">
      <c r="C168"/>
      <c r="D168"/>
      <c r="E168"/>
      <c r="F168"/>
      <c r="G168"/>
      <c r="H168"/>
    </row>
    <row r="169" spans="3:8">
      <c r="C169"/>
      <c r="D169"/>
      <c r="E169"/>
      <c r="F169"/>
      <c r="G169"/>
      <c r="H169"/>
    </row>
    <row r="170" spans="3:8">
      <c r="C170"/>
      <c r="D170"/>
      <c r="E170"/>
      <c r="F170"/>
      <c r="G170"/>
      <c r="H170"/>
    </row>
    <row r="171" spans="3:8">
      <c r="C171"/>
      <c r="D171"/>
      <c r="E171"/>
      <c r="F171"/>
      <c r="G171"/>
      <c r="H171"/>
    </row>
    <row r="172" spans="3:8">
      <c r="C172"/>
      <c r="D172"/>
      <c r="E172"/>
      <c r="F172"/>
      <c r="G172"/>
      <c r="H172"/>
    </row>
    <row r="173" spans="3:8">
      <c r="C173"/>
      <c r="D173"/>
      <c r="E173"/>
      <c r="F173"/>
      <c r="G173"/>
      <c r="H173"/>
    </row>
    <row r="174" spans="3:8">
      <c r="C174"/>
      <c r="D174"/>
      <c r="E174"/>
      <c r="F174"/>
      <c r="G174"/>
      <c r="H174"/>
    </row>
    <row r="175" spans="3:8">
      <c r="C175"/>
      <c r="D175"/>
      <c r="E175"/>
      <c r="F175"/>
      <c r="G175"/>
      <c r="H175"/>
    </row>
    <row r="176" spans="3:8">
      <c r="C176"/>
      <c r="D176"/>
      <c r="E176"/>
      <c r="F176"/>
      <c r="G176"/>
      <c r="H176"/>
    </row>
    <row r="177" spans="3:8">
      <c r="C177"/>
      <c r="D177"/>
      <c r="E177"/>
      <c r="F177"/>
      <c r="G177"/>
      <c r="H177"/>
    </row>
    <row r="178" spans="3:8">
      <c r="C178"/>
      <c r="D178"/>
      <c r="E178"/>
      <c r="F178"/>
      <c r="G178"/>
      <c r="H178"/>
    </row>
    <row r="179" spans="3:8">
      <c r="C179"/>
      <c r="D179"/>
      <c r="E179"/>
      <c r="F179"/>
      <c r="G179"/>
      <c r="H179"/>
    </row>
    <row r="180" spans="3:8">
      <c r="C180"/>
      <c r="D180"/>
      <c r="E180"/>
      <c r="F180"/>
      <c r="G180"/>
      <c r="H180"/>
    </row>
    <row r="181" spans="3:8">
      <c r="C181"/>
      <c r="D181"/>
      <c r="E181"/>
      <c r="F181"/>
      <c r="G181"/>
      <c r="H181"/>
    </row>
    <row r="182" spans="3:8">
      <c r="C182"/>
      <c r="D182"/>
      <c r="E182"/>
      <c r="F182"/>
      <c r="G182"/>
      <c r="H182"/>
    </row>
    <row r="183" spans="3:8">
      <c r="C183"/>
      <c r="D183"/>
      <c r="E183"/>
      <c r="F183"/>
      <c r="G183"/>
      <c r="H183"/>
    </row>
    <row r="184" spans="3:8">
      <c r="C184"/>
      <c r="D184"/>
      <c r="E184"/>
      <c r="F184"/>
      <c r="G184"/>
      <c r="H184"/>
    </row>
    <row r="185" spans="3:8">
      <c r="C185"/>
      <c r="D185"/>
      <c r="E185"/>
      <c r="F185"/>
      <c r="G185"/>
      <c r="H185"/>
    </row>
    <row r="186" spans="3:8">
      <c r="C186"/>
      <c r="D186"/>
      <c r="E186"/>
      <c r="F186"/>
      <c r="G186"/>
      <c r="H186"/>
    </row>
    <row r="187" spans="3:8">
      <c r="C187"/>
      <c r="D187"/>
      <c r="E187"/>
      <c r="F187"/>
      <c r="G187"/>
      <c r="H187"/>
    </row>
    <row r="188" spans="3:8">
      <c r="C188"/>
      <c r="D188"/>
      <c r="E188"/>
      <c r="F188"/>
      <c r="G188"/>
      <c r="H188"/>
    </row>
    <row r="189" spans="3:8">
      <c r="C189"/>
      <c r="D189"/>
      <c r="E189"/>
      <c r="F189"/>
      <c r="G189"/>
      <c r="H189"/>
    </row>
    <row r="190" spans="3:8">
      <c r="C190"/>
      <c r="D190"/>
      <c r="E190"/>
      <c r="F190"/>
      <c r="G190"/>
      <c r="H190"/>
    </row>
    <row r="191" spans="3:8">
      <c r="C191"/>
      <c r="D191"/>
      <c r="E191"/>
      <c r="F191"/>
      <c r="G191"/>
      <c r="H191"/>
    </row>
    <row r="192" spans="3:8">
      <c r="C192"/>
      <c r="D192"/>
      <c r="E192"/>
      <c r="F192"/>
      <c r="G192"/>
      <c r="H192"/>
    </row>
    <row r="193" spans="3:8">
      <c r="C193"/>
      <c r="D193"/>
      <c r="E193"/>
      <c r="F193"/>
      <c r="G193"/>
      <c r="H193"/>
    </row>
    <row r="194" spans="3:8">
      <c r="C194"/>
      <c r="D194"/>
      <c r="E194"/>
      <c r="F194"/>
      <c r="G194"/>
      <c r="H194"/>
    </row>
    <row r="195" spans="3:8">
      <c r="C195"/>
      <c r="D195"/>
      <c r="E195"/>
      <c r="F195"/>
      <c r="G195"/>
      <c r="H195"/>
    </row>
    <row r="196" spans="3:8">
      <c r="C196"/>
      <c r="D196"/>
      <c r="E196"/>
      <c r="F196"/>
      <c r="G196"/>
      <c r="H196"/>
    </row>
    <row r="197" spans="3:8">
      <c r="C197"/>
      <c r="D197"/>
      <c r="E197"/>
      <c r="F197"/>
      <c r="G197"/>
      <c r="H197"/>
    </row>
    <row r="198" spans="3:8">
      <c r="C198"/>
      <c r="D198"/>
      <c r="E198"/>
      <c r="F198"/>
      <c r="G198"/>
      <c r="H198"/>
    </row>
    <row r="199" spans="3:8">
      <c r="C199"/>
      <c r="D199"/>
      <c r="E199"/>
      <c r="F199"/>
      <c r="G199"/>
      <c r="H199"/>
    </row>
    <row r="200" spans="3:8">
      <c r="C200"/>
      <c r="D200"/>
      <c r="E200"/>
      <c r="F200"/>
      <c r="G200"/>
      <c r="H200"/>
    </row>
    <row r="201" spans="3:8">
      <c r="C201"/>
      <c r="D201"/>
      <c r="E201"/>
      <c r="F201"/>
      <c r="G201"/>
      <c r="H201"/>
    </row>
    <row r="202" spans="3:8">
      <c r="C202"/>
      <c r="D202"/>
      <c r="E202"/>
      <c r="F202"/>
      <c r="G202"/>
      <c r="H202"/>
    </row>
    <row r="203" spans="3:8">
      <c r="C203"/>
      <c r="D203"/>
      <c r="E203"/>
      <c r="F203"/>
      <c r="G203"/>
      <c r="H203"/>
    </row>
    <row r="204" spans="3:8">
      <c r="C204"/>
      <c r="D204"/>
      <c r="E204"/>
      <c r="F204"/>
      <c r="G204"/>
      <c r="H204"/>
    </row>
    <row r="205" spans="3:8">
      <c r="C205"/>
      <c r="D205"/>
      <c r="E205"/>
      <c r="F205"/>
      <c r="G205"/>
      <c r="H205"/>
    </row>
    <row r="206" spans="3:8">
      <c r="C206"/>
      <c r="D206"/>
      <c r="E206"/>
      <c r="F206"/>
      <c r="G206"/>
      <c r="H206"/>
    </row>
    <row r="207" spans="3:8">
      <c r="C207"/>
      <c r="D207"/>
      <c r="E207"/>
      <c r="F207"/>
      <c r="G207"/>
      <c r="H207"/>
    </row>
    <row r="208" spans="3:8">
      <c r="C208"/>
      <c r="D208"/>
      <c r="E208"/>
      <c r="F208"/>
      <c r="G208"/>
      <c r="H208"/>
    </row>
    <row r="209" spans="3:8">
      <c r="C209"/>
      <c r="D209"/>
      <c r="E209"/>
      <c r="F209"/>
      <c r="G209"/>
      <c r="H209"/>
    </row>
    <row r="210" spans="3:8">
      <c r="C210"/>
      <c r="D210"/>
      <c r="E210"/>
      <c r="F210"/>
      <c r="G210"/>
      <c r="H210"/>
    </row>
    <row r="211" spans="3:8">
      <c r="C211"/>
      <c r="D211"/>
      <c r="E211"/>
      <c r="F211"/>
      <c r="G211"/>
      <c r="H211"/>
    </row>
    <row r="212" spans="3:8">
      <c r="C212"/>
      <c r="D212"/>
      <c r="E212"/>
      <c r="F212"/>
      <c r="G212"/>
      <c r="H212"/>
    </row>
    <row r="213" spans="3:8">
      <c r="C213"/>
      <c r="D213"/>
      <c r="E213"/>
      <c r="F213"/>
      <c r="G213"/>
      <c r="H213"/>
    </row>
    <row r="214" spans="3:8">
      <c r="C214"/>
      <c r="D214"/>
      <c r="E214"/>
      <c r="F214"/>
      <c r="G214"/>
      <c r="H214"/>
    </row>
    <row r="215" spans="3:8">
      <c r="C215"/>
      <c r="D215"/>
      <c r="E215"/>
      <c r="F215"/>
      <c r="G215"/>
      <c r="H215"/>
    </row>
    <row r="216" spans="3:8">
      <c r="C216"/>
      <c r="D216"/>
      <c r="E216"/>
      <c r="F216"/>
      <c r="G216"/>
      <c r="H216"/>
    </row>
    <row r="217" spans="3:8">
      <c r="C217"/>
      <c r="D217"/>
      <c r="E217"/>
      <c r="F217"/>
      <c r="G217"/>
      <c r="H217"/>
    </row>
    <row r="218" spans="3:8">
      <c r="C218"/>
      <c r="D218"/>
      <c r="E218"/>
      <c r="F218"/>
      <c r="G218"/>
      <c r="H218"/>
    </row>
    <row r="219" spans="3:8">
      <c r="C219"/>
      <c r="D219"/>
      <c r="E219"/>
      <c r="F219"/>
      <c r="G219"/>
      <c r="H219"/>
    </row>
    <row r="220" spans="3:8">
      <c r="C220"/>
      <c r="D220"/>
      <c r="E220"/>
      <c r="F220"/>
      <c r="G220"/>
      <c r="H220"/>
    </row>
    <row r="221" spans="3:8">
      <c r="C221"/>
      <c r="D221"/>
      <c r="E221"/>
      <c r="F221"/>
      <c r="G221"/>
      <c r="H221"/>
    </row>
    <row r="222" spans="3:8">
      <c r="C222"/>
      <c r="D222"/>
      <c r="E222"/>
      <c r="F222"/>
      <c r="G222"/>
      <c r="H222"/>
    </row>
    <row r="223" spans="3:8">
      <c r="C223"/>
      <c r="D223"/>
      <c r="E223"/>
      <c r="F223"/>
      <c r="G223"/>
      <c r="H223"/>
    </row>
    <row r="224" spans="3:8">
      <c r="C224"/>
      <c r="D224"/>
      <c r="E224"/>
      <c r="F224"/>
      <c r="G224"/>
      <c r="H224"/>
    </row>
    <row r="225" spans="3:8">
      <c r="C225"/>
      <c r="D225"/>
      <c r="E225"/>
      <c r="F225"/>
      <c r="G225"/>
      <c r="H225"/>
    </row>
    <row r="226" spans="3:8">
      <c r="C226"/>
      <c r="D226"/>
      <c r="E226"/>
      <c r="F226"/>
      <c r="G226"/>
      <c r="H226"/>
    </row>
    <row r="227" spans="3:8">
      <c r="C227"/>
      <c r="D227"/>
      <c r="E227"/>
      <c r="F227"/>
      <c r="G227"/>
      <c r="H227"/>
    </row>
    <row r="228" spans="3:8">
      <c r="C228"/>
      <c r="D228"/>
      <c r="E228"/>
      <c r="F228"/>
      <c r="G228"/>
      <c r="H228"/>
    </row>
    <row r="229" spans="3:8">
      <c r="C229"/>
      <c r="D229"/>
      <c r="E229"/>
      <c r="F229"/>
      <c r="G229"/>
      <c r="H229"/>
    </row>
    <row r="230" spans="3:8">
      <c r="C230"/>
      <c r="D230"/>
      <c r="E230"/>
      <c r="F230"/>
      <c r="G230"/>
      <c r="H230"/>
    </row>
    <row r="231" spans="3:8">
      <c r="C231"/>
      <c r="D231"/>
      <c r="E231"/>
      <c r="F231"/>
      <c r="G231"/>
      <c r="H231"/>
    </row>
    <row r="232" spans="3:8">
      <c r="C232"/>
      <c r="D232"/>
      <c r="E232"/>
      <c r="F232"/>
      <c r="G232"/>
      <c r="H232"/>
    </row>
    <row r="233" spans="3:8">
      <c r="C233"/>
      <c r="D233"/>
      <c r="E233"/>
      <c r="F233"/>
      <c r="G233"/>
      <c r="H233"/>
    </row>
    <row r="234" spans="3:8">
      <c r="C234"/>
      <c r="D234"/>
      <c r="E234"/>
      <c r="F234"/>
      <c r="G234"/>
      <c r="H234"/>
    </row>
    <row r="235" spans="3:8">
      <c r="C235"/>
      <c r="D235"/>
      <c r="E235"/>
      <c r="F235"/>
      <c r="G235"/>
      <c r="H235"/>
    </row>
    <row r="236" spans="3:8">
      <c r="C236"/>
      <c r="D236"/>
      <c r="E236"/>
      <c r="F236"/>
      <c r="G236"/>
      <c r="H236"/>
    </row>
    <row r="237" spans="3:8">
      <c r="C237"/>
      <c r="D237"/>
      <c r="E237"/>
      <c r="F237"/>
      <c r="G237"/>
      <c r="H237"/>
    </row>
    <row r="238" spans="3:8">
      <c r="C238"/>
      <c r="D238"/>
      <c r="E238"/>
      <c r="F238"/>
      <c r="G238"/>
      <c r="H238"/>
    </row>
    <row r="239" spans="3:8">
      <c r="C239"/>
      <c r="D239"/>
      <c r="E239"/>
      <c r="F239"/>
      <c r="G239"/>
      <c r="H239"/>
    </row>
    <row r="240" spans="3:8">
      <c r="C240"/>
      <c r="D240"/>
      <c r="E240"/>
      <c r="F240"/>
      <c r="G240"/>
      <c r="H240"/>
    </row>
    <row r="241" spans="3:8">
      <c r="C241"/>
      <c r="D241"/>
      <c r="E241"/>
      <c r="F241"/>
      <c r="G241"/>
      <c r="H241"/>
    </row>
    <row r="242" spans="3:8">
      <c r="C242"/>
      <c r="D242"/>
      <c r="E242"/>
      <c r="F242"/>
      <c r="G242"/>
      <c r="H242"/>
    </row>
    <row r="243" spans="3:8">
      <c r="C243"/>
      <c r="D243"/>
      <c r="E243"/>
      <c r="F243"/>
      <c r="G243"/>
      <c r="H243"/>
    </row>
    <row r="244" spans="3:8">
      <c r="C244"/>
      <c r="D244"/>
      <c r="E244"/>
      <c r="F244"/>
      <c r="G244"/>
      <c r="H244"/>
    </row>
    <row r="245" spans="3:8">
      <c r="C245"/>
      <c r="D245"/>
      <c r="E245"/>
      <c r="F245"/>
      <c r="G245"/>
      <c r="H245"/>
    </row>
    <row r="246" spans="3:8">
      <c r="C246"/>
      <c r="D246"/>
      <c r="E246"/>
      <c r="F246"/>
      <c r="G246"/>
      <c r="H246"/>
    </row>
    <row r="247" spans="3:8">
      <c r="C247"/>
      <c r="D247"/>
      <c r="E247"/>
      <c r="F247"/>
      <c r="G247"/>
      <c r="H247"/>
    </row>
    <row r="248" spans="3:8">
      <c r="C248"/>
      <c r="D248"/>
      <c r="E248"/>
      <c r="F248"/>
      <c r="G248"/>
      <c r="H248"/>
    </row>
    <row r="249" spans="3:8">
      <c r="C249"/>
      <c r="D249"/>
      <c r="E249"/>
      <c r="F249"/>
      <c r="G249"/>
      <c r="H249"/>
    </row>
    <row r="250" spans="3:8">
      <c r="C250"/>
      <c r="D250"/>
      <c r="E250"/>
      <c r="F250"/>
      <c r="G250"/>
      <c r="H250"/>
    </row>
    <row r="251" spans="3:8">
      <c r="C251"/>
      <c r="D251"/>
      <c r="E251"/>
      <c r="F251"/>
      <c r="G251"/>
      <c r="H251"/>
    </row>
    <row r="252" spans="3:8">
      <c r="C252"/>
      <c r="D252"/>
      <c r="E252"/>
      <c r="F252"/>
      <c r="G252"/>
      <c r="H252"/>
    </row>
    <row r="253" spans="3:8">
      <c r="C253"/>
      <c r="D253"/>
      <c r="E253"/>
      <c r="F253"/>
      <c r="G253"/>
      <c r="H253"/>
    </row>
    <row r="254" spans="3:8">
      <c r="C254"/>
      <c r="D254"/>
      <c r="E254"/>
      <c r="F254"/>
      <c r="G254"/>
      <c r="H254"/>
    </row>
    <row r="255" spans="3:8">
      <c r="C255"/>
      <c r="D255"/>
      <c r="E255"/>
      <c r="F255"/>
      <c r="G255"/>
      <c r="H255"/>
    </row>
    <row r="256" spans="3:8">
      <c r="C256"/>
      <c r="D256"/>
      <c r="E256"/>
      <c r="F256"/>
      <c r="G256"/>
      <c r="H256"/>
    </row>
    <row r="257" spans="3:8">
      <c r="C257"/>
      <c r="D257"/>
      <c r="E257"/>
      <c r="F257"/>
      <c r="G257"/>
      <c r="H257"/>
    </row>
  </sheetData>
  <sortState xmlns:xlrd2="http://schemas.microsoft.com/office/spreadsheetml/2017/richdata2" ref="A9:Q22">
    <sortCondition ref="A9:A22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3" orientation="landscape" r:id="rId1"/>
  <headerFooter>
    <oddFooter>&amp;RPag.  &amp;P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CC66"/>
    <pageSetUpPr fitToPage="1"/>
  </sheetPr>
  <dimension ref="A1:T680"/>
  <sheetViews>
    <sheetView showGridLines="0" topLeftCell="A326" zoomScale="90" zoomScaleNormal="90" zoomScaleSheetLayoutView="100" workbookViewId="0">
      <pane xSplit="1" topLeftCell="B1" activePane="topRight" state="frozen"/>
      <selection pane="topRight" activeCell="O77" sqref="O77"/>
      <selection activeCell="F16" sqref="F16"/>
    </sheetView>
  </sheetViews>
  <sheetFormatPr defaultColWidth="9.140625" defaultRowHeight="15.75"/>
  <cols>
    <col min="1" max="1" width="55.28515625" style="23" customWidth="1"/>
    <col min="2" max="2" width="12.42578125" style="22" customWidth="1"/>
    <col min="3" max="3" width="11.140625" style="22" customWidth="1"/>
    <col min="4" max="4" width="7.7109375" style="22" customWidth="1"/>
    <col min="5" max="9" width="9.140625" style="22" customWidth="1"/>
    <col min="10" max="10" width="9.85546875" style="22" customWidth="1"/>
    <col min="11" max="13" width="9.140625" style="22" customWidth="1"/>
    <col min="14" max="14" width="7.5703125" style="22" customWidth="1"/>
    <col min="15" max="15" width="12.140625" style="22" customWidth="1"/>
    <col min="16" max="16" width="10.5703125" style="22" customWidth="1"/>
    <col min="17" max="17" width="12.28515625" style="76" customWidth="1"/>
    <col min="18" max="16384" width="9.140625" style="18"/>
  </cols>
  <sheetData>
    <row r="1" spans="1:20">
      <c r="A1" s="3" t="s">
        <v>192</v>
      </c>
      <c r="B1" s="184"/>
      <c r="C1" s="184"/>
      <c r="D1" s="184"/>
      <c r="E1" s="184"/>
    </row>
    <row r="2" spans="1:20">
      <c r="A2" s="3" t="s">
        <v>193</v>
      </c>
      <c r="B2" s="184"/>
      <c r="C2" s="184"/>
      <c r="D2" s="184"/>
      <c r="E2" s="184"/>
    </row>
    <row r="4" spans="1:20" customFormat="1" ht="16.5" thickBot="1">
      <c r="A4" s="71" t="s">
        <v>50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3"/>
    </row>
    <row r="5" spans="1:20" ht="16.5" thickBot="1">
      <c r="A5" s="77" t="s">
        <v>2</v>
      </c>
      <c r="B5" s="78" t="s">
        <v>194</v>
      </c>
      <c r="C5" s="79" t="s">
        <v>195</v>
      </c>
      <c r="D5" s="79" t="s">
        <v>196</v>
      </c>
      <c r="E5" s="79" t="s">
        <v>197</v>
      </c>
      <c r="F5" s="79" t="s">
        <v>198</v>
      </c>
      <c r="G5" s="79" t="s">
        <v>199</v>
      </c>
      <c r="H5" s="79" t="s">
        <v>200</v>
      </c>
      <c r="I5" s="79" t="s">
        <v>201</v>
      </c>
      <c r="J5" s="79" t="s">
        <v>202</v>
      </c>
      <c r="K5" s="79" t="s">
        <v>203</v>
      </c>
      <c r="L5" s="79" t="s">
        <v>204</v>
      </c>
      <c r="M5" s="79" t="s">
        <v>205</v>
      </c>
      <c r="N5" s="79" t="s">
        <v>206</v>
      </c>
      <c r="O5" s="79" t="s">
        <v>207</v>
      </c>
      <c r="P5" s="79" t="s">
        <v>208</v>
      </c>
      <c r="Q5" s="80" t="s">
        <v>19</v>
      </c>
    </row>
    <row r="6" spans="1:20" ht="16.5" thickTop="1">
      <c r="A6" s="237" t="str">
        <f>'UBS Rio Pequeno'!A9</f>
        <v>Atividades Individuais - Assistente Social</v>
      </c>
      <c r="B6" s="82">
        <f>'UBS Rio Pequeno'!B9</f>
        <v>61</v>
      </c>
      <c r="C6" s="83">
        <f>'UBS Rio Pequeno'!C9</f>
        <v>67</v>
      </c>
      <c r="D6" s="84">
        <f>'UBS Rio Pequeno'!D9</f>
        <v>9</v>
      </c>
      <c r="E6" s="84">
        <f>'UBS Rio Pequeno'!E9</f>
        <v>75</v>
      </c>
      <c r="F6" s="84">
        <f>'UBS Rio Pequeno'!F9</f>
        <v>2</v>
      </c>
      <c r="G6" s="84">
        <f>'UBS Rio Pequeno'!G9</f>
        <v>60</v>
      </c>
      <c r="H6" s="84">
        <f>'UBS Rio Pequeno'!H9</f>
        <v>50</v>
      </c>
      <c r="I6" s="84">
        <f>'UBS Rio Pequeno'!I9</f>
        <v>0</v>
      </c>
      <c r="J6" s="84">
        <f>'UBS Rio Pequeno'!J9</f>
        <v>0</v>
      </c>
      <c r="K6" s="84">
        <f>'UBS Rio Pequeno'!K9</f>
        <v>0</v>
      </c>
      <c r="L6" s="84">
        <f>'UBS Rio Pequeno'!L9</f>
        <v>0</v>
      </c>
      <c r="M6" s="84">
        <f>'UBS Rio Pequeno'!M9</f>
        <v>0</v>
      </c>
      <c r="N6" s="84">
        <f>'UBS Rio Pequeno'!N9</f>
        <v>0</v>
      </c>
      <c r="O6" s="56">
        <f>'UBS Rio Pequeno'!O9</f>
        <v>366</v>
      </c>
      <c r="P6" s="56">
        <f>'UBS Rio Pequeno'!P9</f>
        <v>263</v>
      </c>
      <c r="Q6" s="85">
        <f>'UBS Rio Pequeno'!Q9</f>
        <v>0.71857923497267762</v>
      </c>
      <c r="T6" s="18" t="s">
        <v>209</v>
      </c>
    </row>
    <row r="7" spans="1:20">
      <c r="A7" s="237" t="str">
        <f>'UBS Rio Pequeno'!A10</f>
        <v>Atividades Individuais - Farmacêutico</v>
      </c>
      <c r="B7" s="82">
        <f>'UBS Rio Pequeno'!B10</f>
        <v>96</v>
      </c>
      <c r="C7" s="83">
        <f>'UBS Rio Pequeno'!C10</f>
        <v>57</v>
      </c>
      <c r="D7" s="84">
        <f>'UBS Rio Pequeno'!D10</f>
        <v>90</v>
      </c>
      <c r="E7" s="84">
        <f>'UBS Rio Pequeno'!E10</f>
        <v>148</v>
      </c>
      <c r="F7" s="84">
        <f>'UBS Rio Pequeno'!F10</f>
        <v>7</v>
      </c>
      <c r="G7" s="84">
        <f>'UBS Rio Pequeno'!G10</f>
        <v>93</v>
      </c>
      <c r="H7" s="84">
        <f>'UBS Rio Pequeno'!H10</f>
        <v>94</v>
      </c>
      <c r="I7" s="84">
        <f>'UBS Rio Pequeno'!I10</f>
        <v>0</v>
      </c>
      <c r="J7" s="84">
        <f>'UBS Rio Pequeno'!J10</f>
        <v>0</v>
      </c>
      <c r="K7" s="84">
        <f>'UBS Rio Pequeno'!K10</f>
        <v>0</v>
      </c>
      <c r="L7" s="84">
        <f>'UBS Rio Pequeno'!L10</f>
        <v>0</v>
      </c>
      <c r="M7" s="84">
        <f>'UBS Rio Pequeno'!M10</f>
        <v>0</v>
      </c>
      <c r="N7" s="84">
        <f>'UBS Rio Pequeno'!N10</f>
        <v>0</v>
      </c>
      <c r="O7" s="56">
        <f>'UBS Rio Pequeno'!O10</f>
        <v>576</v>
      </c>
      <c r="P7" s="56">
        <f>'UBS Rio Pequeno'!P10</f>
        <v>489</v>
      </c>
      <c r="Q7" s="86">
        <f>'UBS Rio Pequeno'!Q10</f>
        <v>0.84895833333333337</v>
      </c>
    </row>
    <row r="8" spans="1:20">
      <c r="A8" s="237" t="str">
        <f>'UBS Rio Pequeno'!A11</f>
        <v>Atividades Individuias - Nutricionista</v>
      </c>
      <c r="B8" s="82">
        <f>'UBS Rio Pequeno'!B11</f>
        <v>60</v>
      </c>
      <c r="C8" s="83">
        <f>'UBS Rio Pequeno'!C11</f>
        <v>102</v>
      </c>
      <c r="D8" s="84">
        <f>'UBS Rio Pequeno'!D11</f>
        <v>69</v>
      </c>
      <c r="E8" s="84">
        <f>'UBS Rio Pequeno'!E11</f>
        <v>93</v>
      </c>
      <c r="F8" s="84">
        <f>'UBS Rio Pequeno'!F11</f>
        <v>0</v>
      </c>
      <c r="G8" s="84">
        <f>'UBS Rio Pequeno'!G11</f>
        <v>36</v>
      </c>
      <c r="H8" s="84">
        <f>'UBS Rio Pequeno'!H11</f>
        <v>62</v>
      </c>
      <c r="I8" s="84">
        <f>'UBS Rio Pequeno'!I11</f>
        <v>0</v>
      </c>
      <c r="J8" s="84">
        <f>'UBS Rio Pequeno'!J11</f>
        <v>0</v>
      </c>
      <c r="K8" s="84">
        <f>'UBS Rio Pequeno'!K11</f>
        <v>0</v>
      </c>
      <c r="L8" s="84">
        <f>'UBS Rio Pequeno'!L11</f>
        <v>0</v>
      </c>
      <c r="M8" s="84">
        <f>'UBS Rio Pequeno'!M11</f>
        <v>0</v>
      </c>
      <c r="N8" s="84">
        <f>'UBS Rio Pequeno'!N11</f>
        <v>0</v>
      </c>
      <c r="O8" s="56">
        <f>'UBS Rio Pequeno'!O11</f>
        <v>360</v>
      </c>
      <c r="P8" s="56">
        <f>'UBS Rio Pequeno'!P11</f>
        <v>362</v>
      </c>
      <c r="Q8" s="86">
        <f>'UBS Rio Pequeno'!Q11</f>
        <v>1.0055555555555555</v>
      </c>
    </row>
    <row r="9" spans="1:20">
      <c r="A9" s="237" t="str">
        <f>'UBS Rio Pequeno'!A12</f>
        <v>Atividades Individuais - Psicólogo</v>
      </c>
      <c r="B9" s="82">
        <f>'UBS Rio Pequeno'!B12</f>
        <v>32</v>
      </c>
      <c r="C9" s="83">
        <f>'UBS Rio Pequeno'!C12</f>
        <v>63</v>
      </c>
      <c r="D9" s="84">
        <f>'UBS Rio Pequeno'!D12</f>
        <v>58</v>
      </c>
      <c r="E9" s="84">
        <f>'UBS Rio Pequeno'!E12</f>
        <v>66</v>
      </c>
      <c r="F9" s="84">
        <f>'UBS Rio Pequeno'!F12</f>
        <v>2</v>
      </c>
      <c r="G9" s="84">
        <f>'UBS Rio Pequeno'!G12</f>
        <v>52</v>
      </c>
      <c r="H9" s="84">
        <f>'UBS Rio Pequeno'!H12</f>
        <v>44</v>
      </c>
      <c r="I9" s="84">
        <f>'UBS Rio Pequeno'!I12</f>
        <v>0</v>
      </c>
      <c r="J9" s="84">
        <f>'UBS Rio Pequeno'!J12</f>
        <v>0</v>
      </c>
      <c r="K9" s="84">
        <f>'UBS Rio Pequeno'!K12</f>
        <v>0</v>
      </c>
      <c r="L9" s="84">
        <f>'UBS Rio Pequeno'!L12</f>
        <v>0</v>
      </c>
      <c r="M9" s="84">
        <f>'UBS Rio Pequeno'!M12</f>
        <v>0</v>
      </c>
      <c r="N9" s="84">
        <f>'UBS Rio Pequeno'!N12</f>
        <v>0</v>
      </c>
      <c r="O9" s="56">
        <f>'UBS Rio Pequeno'!O12</f>
        <v>192</v>
      </c>
      <c r="P9" s="56">
        <f>'UBS Rio Pequeno'!P12</f>
        <v>285</v>
      </c>
      <c r="Q9" s="86">
        <f>'UBS Rio Pequeno'!Q12</f>
        <v>1.484375</v>
      </c>
    </row>
    <row r="10" spans="1:20">
      <c r="A10" s="238" t="str">
        <f>'UBS Rio Pequeno'!A13</f>
        <v>Consulta Enfermagem do Enfermeiro</v>
      </c>
      <c r="B10" s="87">
        <f>'UBS Rio Pequeno'!B13</f>
        <v>432</v>
      </c>
      <c r="C10" s="88">
        <f>'UBS Rio Pequeno'!C13</f>
        <v>377</v>
      </c>
      <c r="D10" s="84">
        <f>'UBS Rio Pequeno'!D13</f>
        <v>370</v>
      </c>
      <c r="E10" s="84">
        <f>'UBS Rio Pequeno'!E13</f>
        <v>528</v>
      </c>
      <c r="F10" s="84">
        <f>'UBS Rio Pequeno'!F13</f>
        <v>450</v>
      </c>
      <c r="G10" s="84">
        <f>'UBS Rio Pequeno'!G13</f>
        <v>400</v>
      </c>
      <c r="H10" s="84">
        <f>'UBS Rio Pequeno'!H13</f>
        <v>331</v>
      </c>
      <c r="I10" s="84">
        <f>'UBS Rio Pequeno'!I13</f>
        <v>0</v>
      </c>
      <c r="J10" s="84">
        <f>'UBS Rio Pequeno'!J13</f>
        <v>0</v>
      </c>
      <c r="K10" s="84">
        <f>'UBS Rio Pequeno'!K13</f>
        <v>0</v>
      </c>
      <c r="L10" s="84">
        <f>'UBS Rio Pequeno'!L13</f>
        <v>0</v>
      </c>
      <c r="M10" s="84">
        <f>'UBS Rio Pequeno'!M13</f>
        <v>0</v>
      </c>
      <c r="N10" s="84">
        <f>'UBS Rio Pequeno'!N13</f>
        <v>0</v>
      </c>
      <c r="O10" s="56">
        <f>'UBS Rio Pequeno'!O13</f>
        <v>2592</v>
      </c>
      <c r="P10" s="56">
        <f>'UBS Rio Pequeno'!P13</f>
        <v>2456</v>
      </c>
      <c r="Q10" s="86">
        <f>'UBS Rio Pequeno'!Q13</f>
        <v>0.94753086419753085</v>
      </c>
    </row>
    <row r="11" spans="1:20" ht="18.75" customHeight="1">
      <c r="A11" s="238" t="str">
        <f>'UBS Rio Pequeno'!A14</f>
        <v>Consulta Médica do Clínico Geral</v>
      </c>
      <c r="B11" s="87">
        <f>'UBS Rio Pequeno'!B14</f>
        <v>1056</v>
      </c>
      <c r="C11" s="88">
        <f>'UBS Rio Pequeno'!C14</f>
        <v>1015</v>
      </c>
      <c r="D11" s="84">
        <f>'UBS Rio Pequeno'!D14</f>
        <v>825</v>
      </c>
      <c r="E11" s="84">
        <f>'UBS Rio Pequeno'!E14</f>
        <v>946</v>
      </c>
      <c r="F11" s="84">
        <f>'UBS Rio Pequeno'!F14</f>
        <v>1004</v>
      </c>
      <c r="G11" s="84">
        <f>'UBS Rio Pequeno'!G14</f>
        <v>1020</v>
      </c>
      <c r="H11" s="84">
        <f>'UBS Rio Pequeno'!H14</f>
        <v>875</v>
      </c>
      <c r="I11" s="84">
        <f>'UBS Rio Pequeno'!I14</f>
        <v>0</v>
      </c>
      <c r="J11" s="84">
        <f>'UBS Rio Pequeno'!J14</f>
        <v>0</v>
      </c>
      <c r="K11" s="84">
        <f>'UBS Rio Pequeno'!K14</f>
        <v>0</v>
      </c>
      <c r="L11" s="84">
        <f>'UBS Rio Pequeno'!L14</f>
        <v>0</v>
      </c>
      <c r="M11" s="84">
        <f>'UBS Rio Pequeno'!M14</f>
        <v>0</v>
      </c>
      <c r="N11" s="84">
        <f>'UBS Rio Pequeno'!N14</f>
        <v>0</v>
      </c>
      <c r="O11" s="56">
        <f>'UBS Rio Pequeno'!O14</f>
        <v>6336</v>
      </c>
      <c r="P11" s="56">
        <f>'UBS Rio Pequeno'!P14</f>
        <v>5685</v>
      </c>
      <c r="Q11" s="86">
        <f>'UBS Rio Pequeno'!Q14</f>
        <v>0.89725378787878785</v>
      </c>
    </row>
    <row r="12" spans="1:20">
      <c r="A12" s="238" t="str">
        <f>'UBS Rio Pequeno'!A15</f>
        <v>Consulta Médica do G.O.</v>
      </c>
      <c r="B12" s="87">
        <f>'UBS Rio Pequeno'!B15</f>
        <v>211</v>
      </c>
      <c r="C12" s="88">
        <f>'UBS Rio Pequeno'!C15</f>
        <v>186</v>
      </c>
      <c r="D12" s="84">
        <f>'UBS Rio Pequeno'!D15</f>
        <v>50</v>
      </c>
      <c r="E12" s="84">
        <f>'UBS Rio Pequeno'!E15</f>
        <v>102</v>
      </c>
      <c r="F12" s="84">
        <f>'UBS Rio Pequeno'!F15</f>
        <v>0</v>
      </c>
      <c r="G12" s="84">
        <f>'UBS Rio Pequeno'!G15</f>
        <v>0</v>
      </c>
      <c r="H12" s="84">
        <f>'UBS Rio Pequeno'!H15</f>
        <v>0</v>
      </c>
      <c r="I12" s="84">
        <f>'UBS Rio Pequeno'!I15</f>
        <v>0</v>
      </c>
      <c r="J12" s="84">
        <f>'UBS Rio Pequeno'!J15</f>
        <v>0</v>
      </c>
      <c r="K12" s="84">
        <f>'UBS Rio Pequeno'!K15</f>
        <v>0</v>
      </c>
      <c r="L12" s="84">
        <f>'UBS Rio Pequeno'!L15</f>
        <v>0</v>
      </c>
      <c r="M12" s="84">
        <f>'UBS Rio Pequeno'!M15</f>
        <v>0</v>
      </c>
      <c r="N12" s="84">
        <f>'UBS Rio Pequeno'!N15</f>
        <v>0</v>
      </c>
      <c r="O12" s="56">
        <f>'UBS Rio Pequeno'!O15</f>
        <v>1266</v>
      </c>
      <c r="P12" s="56">
        <f>'UBS Rio Pequeno'!P15</f>
        <v>338</v>
      </c>
      <c r="Q12" s="86">
        <f>'UBS Rio Pequeno'!Q15</f>
        <v>0.26698262243285942</v>
      </c>
    </row>
    <row r="13" spans="1:20">
      <c r="A13" s="238" t="str">
        <f>'UBS Rio Pequeno'!A16</f>
        <v>Consulta Médica do Pediatra</v>
      </c>
      <c r="B13" s="87">
        <f>'UBS Rio Pequeno'!B16</f>
        <v>264</v>
      </c>
      <c r="C13" s="88">
        <f>'UBS Rio Pequeno'!C16</f>
        <v>194</v>
      </c>
      <c r="D13" s="84">
        <f>'UBS Rio Pequeno'!D16</f>
        <v>126</v>
      </c>
      <c r="E13" s="84">
        <f>'UBS Rio Pequeno'!E16</f>
        <v>190</v>
      </c>
      <c r="F13" s="84">
        <f>'UBS Rio Pequeno'!F16</f>
        <v>168</v>
      </c>
      <c r="G13" s="84">
        <f>'UBS Rio Pequeno'!G16</f>
        <v>152</v>
      </c>
      <c r="H13" s="84">
        <f>'UBS Rio Pequeno'!H16</f>
        <v>124</v>
      </c>
      <c r="I13" s="84">
        <f>'UBS Rio Pequeno'!I16</f>
        <v>0</v>
      </c>
      <c r="J13" s="84">
        <f>'UBS Rio Pequeno'!J16</f>
        <v>0</v>
      </c>
      <c r="K13" s="84">
        <f>'UBS Rio Pequeno'!K16</f>
        <v>0</v>
      </c>
      <c r="L13" s="84">
        <f>'UBS Rio Pequeno'!L16</f>
        <v>0</v>
      </c>
      <c r="M13" s="84">
        <f>'UBS Rio Pequeno'!M16</f>
        <v>0</v>
      </c>
      <c r="N13" s="84">
        <f>'UBS Rio Pequeno'!N16</f>
        <v>0</v>
      </c>
      <c r="O13" s="56">
        <f>'UBS Rio Pequeno'!O16</f>
        <v>1584</v>
      </c>
      <c r="P13" s="56">
        <f>'UBS Rio Pequeno'!P16</f>
        <v>954</v>
      </c>
      <c r="Q13" s="86">
        <f>'UBS Rio Pequeno'!Q16</f>
        <v>0.60227272727272729</v>
      </c>
    </row>
    <row r="14" spans="1:20">
      <c r="A14" s="238" t="str">
        <f>'UBS Rio Pequeno'!A17</f>
        <v>Consulta/At Domiciliar do Enfermeiro</v>
      </c>
      <c r="B14" s="87">
        <f>'UBS Rio Pequeno'!B17</f>
        <v>24</v>
      </c>
      <c r="C14" s="88">
        <f>'UBS Rio Pequeno'!C17</f>
        <v>35</v>
      </c>
      <c r="D14" s="84">
        <f>'UBS Rio Pequeno'!D17</f>
        <v>16</v>
      </c>
      <c r="E14" s="84">
        <f>'UBS Rio Pequeno'!E17</f>
        <v>51</v>
      </c>
      <c r="F14" s="84">
        <f>'UBS Rio Pequeno'!F17</f>
        <v>5</v>
      </c>
      <c r="G14" s="84">
        <f>'UBS Rio Pequeno'!G17</f>
        <v>23</v>
      </c>
      <c r="H14" s="84">
        <f>'UBS Rio Pequeno'!H17</f>
        <v>20</v>
      </c>
      <c r="I14" s="84">
        <f>'UBS Rio Pequeno'!I17</f>
        <v>0</v>
      </c>
      <c r="J14" s="84">
        <f>'UBS Rio Pequeno'!J17</f>
        <v>0</v>
      </c>
      <c r="K14" s="84">
        <f>'UBS Rio Pequeno'!K17</f>
        <v>0</v>
      </c>
      <c r="L14" s="84">
        <f>'UBS Rio Pequeno'!L17</f>
        <v>0</v>
      </c>
      <c r="M14" s="84">
        <f>'UBS Rio Pequeno'!M17</f>
        <v>0</v>
      </c>
      <c r="N14" s="84">
        <f>'UBS Rio Pequeno'!N17</f>
        <v>0</v>
      </c>
      <c r="O14" s="56">
        <f>'UBS Rio Pequeno'!O17</f>
        <v>144</v>
      </c>
      <c r="P14" s="56">
        <f>'UBS Rio Pequeno'!P17</f>
        <v>150</v>
      </c>
      <c r="Q14" s="86">
        <f>'UBS Rio Pequeno'!Q17</f>
        <v>1.0416666666666667</v>
      </c>
    </row>
    <row r="15" spans="1:20">
      <c r="A15" s="238" t="str">
        <f>'UBS Rio Pequeno'!A18</f>
        <v>Atividades Coletivas - Assistente Social</v>
      </c>
      <c r="B15" s="87">
        <f>'UBS Rio Pequeno'!B18</f>
        <v>15</v>
      </c>
      <c r="C15" s="88">
        <f>'UBS Rio Pequeno'!C18</f>
        <v>0</v>
      </c>
      <c r="D15" s="84">
        <f>'UBS Rio Pequeno'!D18</f>
        <v>0</v>
      </c>
      <c r="E15" s="84">
        <f>'UBS Rio Pequeno'!E18</f>
        <v>2</v>
      </c>
      <c r="F15" s="84">
        <f>'UBS Rio Pequeno'!F18</f>
        <v>13</v>
      </c>
      <c r="G15" s="84">
        <f>'UBS Rio Pequeno'!G18</f>
        <v>0</v>
      </c>
      <c r="H15" s="84">
        <f>'UBS Rio Pequeno'!H18</f>
        <v>4</v>
      </c>
      <c r="I15" s="84">
        <f>'UBS Rio Pequeno'!I18</f>
        <v>0</v>
      </c>
      <c r="J15" s="84">
        <f>'UBS Rio Pequeno'!J18</f>
        <v>0</v>
      </c>
      <c r="K15" s="84">
        <f>'UBS Rio Pequeno'!K18</f>
        <v>0</v>
      </c>
      <c r="L15" s="84">
        <f>'UBS Rio Pequeno'!L18</f>
        <v>0</v>
      </c>
      <c r="M15" s="84">
        <f>'UBS Rio Pequeno'!M18</f>
        <v>0</v>
      </c>
      <c r="N15" s="84">
        <f>'UBS Rio Pequeno'!N18</f>
        <v>0</v>
      </c>
      <c r="O15" s="56">
        <f>'UBS Rio Pequeno'!O18</f>
        <v>75</v>
      </c>
      <c r="P15" s="56">
        <f>'UBS Rio Pequeno'!P18</f>
        <v>19</v>
      </c>
      <c r="Q15" s="86">
        <f>'UBS Rio Pequeno'!Q18</f>
        <v>0.25333333333333335</v>
      </c>
    </row>
    <row r="16" spans="1:20">
      <c r="A16" s="238" t="str">
        <f>'UBS Rio Pequeno'!A19</f>
        <v xml:space="preserve">Atividades Coletivas - Farmacêutico </v>
      </c>
      <c r="B16" s="87">
        <f>'UBS Rio Pequeno'!B19</f>
        <v>16</v>
      </c>
      <c r="C16" s="88">
        <f>'UBS Rio Pequeno'!C19</f>
        <v>2</v>
      </c>
      <c r="D16" s="84">
        <f>'UBS Rio Pequeno'!D19</f>
        <v>3</v>
      </c>
      <c r="E16" s="84">
        <f>'UBS Rio Pequeno'!E19</f>
        <v>3</v>
      </c>
      <c r="F16" s="84">
        <f>'UBS Rio Pequeno'!F19</f>
        <v>23</v>
      </c>
      <c r="G16" s="84">
        <f>'UBS Rio Pequeno'!G19</f>
        <v>4</v>
      </c>
      <c r="H16" s="84">
        <f>'UBS Rio Pequeno'!H19</f>
        <v>5</v>
      </c>
      <c r="I16" s="84">
        <f>'UBS Rio Pequeno'!I19</f>
        <v>0</v>
      </c>
      <c r="J16" s="84">
        <f>'UBS Rio Pequeno'!J19</f>
        <v>0</v>
      </c>
      <c r="K16" s="84">
        <f>'UBS Rio Pequeno'!K19</f>
        <v>0</v>
      </c>
      <c r="L16" s="84">
        <f>'UBS Rio Pequeno'!L19</f>
        <v>0</v>
      </c>
      <c r="M16" s="84">
        <f>'UBS Rio Pequeno'!M19</f>
        <v>0</v>
      </c>
      <c r="N16" s="84">
        <f>'UBS Rio Pequeno'!N19</f>
        <v>0</v>
      </c>
      <c r="O16" s="56">
        <f>'UBS Rio Pequeno'!O19</f>
        <v>96</v>
      </c>
      <c r="P16" s="56">
        <f>'UBS Rio Pequeno'!P19</f>
        <v>40</v>
      </c>
      <c r="Q16" s="86">
        <f>'UBS Rio Pequeno'!Q19</f>
        <v>0.41666666666666669</v>
      </c>
    </row>
    <row r="17" spans="1:17">
      <c r="A17" s="238" t="str">
        <f>'UBS Rio Pequeno'!A20</f>
        <v xml:space="preserve">Atividades Coletivas - Nutricionista </v>
      </c>
      <c r="B17" s="87">
        <f>'UBS Rio Pequeno'!B20</f>
        <v>40</v>
      </c>
      <c r="C17" s="88">
        <f>'UBS Rio Pequeno'!C20</f>
        <v>0</v>
      </c>
      <c r="D17" s="84">
        <f>'UBS Rio Pequeno'!D20</f>
        <v>0</v>
      </c>
      <c r="E17" s="84">
        <f>'UBS Rio Pequeno'!E20</f>
        <v>0</v>
      </c>
      <c r="F17" s="84">
        <f>'UBS Rio Pequeno'!F20</f>
        <v>16</v>
      </c>
      <c r="G17" s="84">
        <f>'UBS Rio Pequeno'!G20</f>
        <v>0</v>
      </c>
      <c r="H17" s="84">
        <f>'UBS Rio Pequeno'!H20</f>
        <v>8</v>
      </c>
      <c r="I17" s="84">
        <f>'UBS Rio Pequeno'!I20</f>
        <v>0</v>
      </c>
      <c r="J17" s="84">
        <f>'UBS Rio Pequeno'!J20</f>
        <v>0</v>
      </c>
      <c r="K17" s="84">
        <f>'UBS Rio Pequeno'!K20</f>
        <v>0</v>
      </c>
      <c r="L17" s="84">
        <f>'UBS Rio Pequeno'!L20</f>
        <v>0</v>
      </c>
      <c r="M17" s="84">
        <f>'UBS Rio Pequeno'!M20</f>
        <v>0</v>
      </c>
      <c r="N17" s="84">
        <f>'UBS Rio Pequeno'!N20</f>
        <v>0</v>
      </c>
      <c r="O17" s="56">
        <f>'UBS Rio Pequeno'!O20</f>
        <v>200</v>
      </c>
      <c r="P17" s="56">
        <f>'UBS Rio Pequeno'!P20</f>
        <v>24</v>
      </c>
      <c r="Q17" s="86">
        <f>'UBS Rio Pequeno'!Q20</f>
        <v>0.12</v>
      </c>
    </row>
    <row r="18" spans="1:17">
      <c r="A18" s="238" t="str">
        <f>'UBS Rio Pequeno'!A21</f>
        <v>Atividades Coletivas - Psicólogo</v>
      </c>
      <c r="B18" s="87">
        <f>'UBS Rio Pequeno'!B21</f>
        <v>20</v>
      </c>
      <c r="C18" s="88">
        <f>'UBS Rio Pequeno'!C21</f>
        <v>0</v>
      </c>
      <c r="D18" s="84">
        <f>'UBS Rio Pequeno'!D21</f>
        <v>0</v>
      </c>
      <c r="E18" s="84">
        <f>'UBS Rio Pequeno'!E21</f>
        <v>0</v>
      </c>
      <c r="F18" s="84">
        <f>'UBS Rio Pequeno'!F21</f>
        <v>2</v>
      </c>
      <c r="G18" s="84">
        <f>'UBS Rio Pequeno'!G21</f>
        <v>0</v>
      </c>
      <c r="H18" s="84">
        <f>'UBS Rio Pequeno'!H21</f>
        <v>3</v>
      </c>
      <c r="I18" s="84">
        <f>'UBS Rio Pequeno'!I21</f>
        <v>0</v>
      </c>
      <c r="J18" s="84">
        <f>'UBS Rio Pequeno'!J21</f>
        <v>0</v>
      </c>
      <c r="K18" s="84">
        <f>'UBS Rio Pequeno'!K21</f>
        <v>0</v>
      </c>
      <c r="L18" s="84">
        <f>'UBS Rio Pequeno'!L21</f>
        <v>0</v>
      </c>
      <c r="M18" s="84">
        <f>'UBS Rio Pequeno'!M21</f>
        <v>0</v>
      </c>
      <c r="N18" s="84">
        <f>'UBS Rio Pequeno'!N21</f>
        <v>0</v>
      </c>
      <c r="O18" s="56">
        <f>'UBS Rio Pequeno'!O21</f>
        <v>100</v>
      </c>
      <c r="P18" s="56">
        <f>'UBS Rio Pequeno'!P21</f>
        <v>5</v>
      </c>
      <c r="Q18" s="86">
        <f>'UBS Rio Pequeno'!Q21</f>
        <v>0.05</v>
      </c>
    </row>
    <row r="19" spans="1:17">
      <c r="A19" s="238" t="str">
        <f>'UBS Rio Pequeno'!A22</f>
        <v>PICS - Atividade coletiva</v>
      </c>
      <c r="B19" s="87">
        <f>'UBS Rio Pequeno'!B22</f>
        <v>7</v>
      </c>
      <c r="C19" s="88">
        <f>'UBS Rio Pequeno'!C22</f>
        <v>17</v>
      </c>
      <c r="D19" s="84">
        <f>'UBS Rio Pequeno'!D22</f>
        <v>8</v>
      </c>
      <c r="E19" s="84">
        <f>'UBS Rio Pequeno'!E22</f>
        <v>10</v>
      </c>
      <c r="F19" s="84">
        <f>'UBS Rio Pequeno'!F22</f>
        <v>18</v>
      </c>
      <c r="G19" s="84">
        <f>'UBS Rio Pequeno'!G22</f>
        <v>19</v>
      </c>
      <c r="H19" s="84">
        <f>'UBS Rio Pequeno'!H22</f>
        <v>6</v>
      </c>
      <c r="I19" s="84">
        <f>'UBS Rio Pequeno'!I22</f>
        <v>0</v>
      </c>
      <c r="J19" s="84">
        <f>'UBS Rio Pequeno'!J22</f>
        <v>0</v>
      </c>
      <c r="K19" s="84">
        <f>'UBS Rio Pequeno'!K22</f>
        <v>0</v>
      </c>
      <c r="L19" s="84">
        <f>'UBS Rio Pequeno'!L22</f>
        <v>0</v>
      </c>
      <c r="M19" s="84">
        <f>'UBS Rio Pequeno'!M22</f>
        <v>0</v>
      </c>
      <c r="N19" s="84">
        <f>'UBS Rio Pequeno'!N22</f>
        <v>0</v>
      </c>
      <c r="O19" s="56">
        <f>'UBS Rio Pequeno'!O22</f>
        <v>42</v>
      </c>
      <c r="P19" s="56">
        <f>'UBS Rio Pequeno'!P22</f>
        <v>78</v>
      </c>
      <c r="Q19" s="86">
        <f>'UBS Rio Pequeno'!Q22</f>
        <v>1.8571428571428572</v>
      </c>
    </row>
    <row r="20" spans="1:17">
      <c r="A20" s="238" t="str">
        <f>'UBS Rio Pequeno'!A23</f>
        <v>PICS - Atividade individual</v>
      </c>
      <c r="B20" s="87">
        <f>'UBS Rio Pequeno'!B23</f>
        <v>10</v>
      </c>
      <c r="C20" s="88">
        <f>'UBS Rio Pequeno'!C23</f>
        <v>31</v>
      </c>
      <c r="D20" s="89">
        <f>'UBS Rio Pequeno'!D23</f>
        <v>51</v>
      </c>
      <c r="E20" s="89">
        <f>'UBS Rio Pequeno'!E23</f>
        <v>43</v>
      </c>
      <c r="F20" s="89">
        <f>'UBS Rio Pequeno'!F23</f>
        <v>33</v>
      </c>
      <c r="G20" s="89">
        <f>'UBS Rio Pequeno'!G23</f>
        <v>25</v>
      </c>
      <c r="H20" s="89">
        <f>'UBS Rio Pequeno'!H23</f>
        <v>25</v>
      </c>
      <c r="I20" s="89">
        <f>'UBS Rio Pequeno'!I23</f>
        <v>0</v>
      </c>
      <c r="J20" s="89">
        <f>'UBS Rio Pequeno'!J23</f>
        <v>0</v>
      </c>
      <c r="K20" s="89">
        <f>'UBS Rio Pequeno'!K23</f>
        <v>0</v>
      </c>
      <c r="L20" s="89">
        <f>'UBS Rio Pequeno'!L23</f>
        <v>0</v>
      </c>
      <c r="M20" s="89">
        <f>'UBS Rio Pequeno'!M23</f>
        <v>0</v>
      </c>
      <c r="N20" s="89">
        <f>'UBS Rio Pequeno'!N23</f>
        <v>0</v>
      </c>
      <c r="O20" s="56">
        <f>'UBS Rio Pequeno'!O23</f>
        <v>60</v>
      </c>
      <c r="P20" s="56">
        <f>'UBS Rio Pequeno'!P23</f>
        <v>208</v>
      </c>
      <c r="Q20" s="86">
        <f>'UBS Rio Pequeno'!Q23</f>
        <v>3.4666666666666668</v>
      </c>
    </row>
    <row r="21" spans="1:17" ht="16.5" thickBot="1">
      <c r="A21" s="238" t="str">
        <f>'UBS Rio Pequeno'!A24</f>
        <v xml:space="preserve">Visita Domiciliar do Tec Enf </v>
      </c>
      <c r="B21" s="90">
        <f>'UBS Rio Pequeno'!B24</f>
        <v>100</v>
      </c>
      <c r="C21" s="91">
        <f>'UBS Rio Pequeno'!C24</f>
        <v>33</v>
      </c>
      <c r="D21" s="92">
        <f>'UBS Rio Pequeno'!D24</f>
        <v>21</v>
      </c>
      <c r="E21" s="92">
        <f>'UBS Rio Pequeno'!E24</f>
        <v>0</v>
      </c>
      <c r="F21" s="92">
        <f>'UBS Rio Pequeno'!F24</f>
        <v>2</v>
      </c>
      <c r="G21" s="92">
        <f>'UBS Rio Pequeno'!G24</f>
        <v>0</v>
      </c>
      <c r="H21" s="92">
        <f>'UBS Rio Pequeno'!H24</f>
        <v>35</v>
      </c>
      <c r="I21" s="92">
        <f>'UBS Rio Pequeno'!I24</f>
        <v>0</v>
      </c>
      <c r="J21" s="92">
        <f>'UBS Rio Pequeno'!J24</f>
        <v>0</v>
      </c>
      <c r="K21" s="92">
        <f>'UBS Rio Pequeno'!K24</f>
        <v>0</v>
      </c>
      <c r="L21" s="92">
        <f>'UBS Rio Pequeno'!L24</f>
        <v>0</v>
      </c>
      <c r="M21" s="92">
        <f>'UBS Rio Pequeno'!M24</f>
        <v>0</v>
      </c>
      <c r="N21" s="92">
        <f>'UBS Rio Pequeno'!N24</f>
        <v>0</v>
      </c>
      <c r="O21" s="423">
        <f>'UBS Rio Pequeno'!O24</f>
        <v>500</v>
      </c>
      <c r="P21" s="423">
        <f>'UBS Rio Pequeno'!P24</f>
        <v>91</v>
      </c>
      <c r="Q21" s="253">
        <f>'UBS Rio Pequeno'!Q24</f>
        <v>0.182</v>
      </c>
    </row>
    <row r="22" spans="1:17" ht="16.5" thickBot="1">
      <c r="A22" s="93" t="str">
        <f>'UBS Rio Pequeno'!A25</f>
        <v>SOMA</v>
      </c>
      <c r="B22" s="94">
        <f>'UBS Rio Pequeno'!B25</f>
        <v>2444</v>
      </c>
      <c r="C22" s="233">
        <f>'UBS Rio Pequeno'!C25</f>
        <v>2179</v>
      </c>
      <c r="D22" s="233">
        <f>'UBS Rio Pequeno'!D25</f>
        <v>1696</v>
      </c>
      <c r="E22" s="233">
        <f>'UBS Rio Pequeno'!E25</f>
        <v>2257</v>
      </c>
      <c r="F22" s="233">
        <f>'UBS Rio Pequeno'!F25</f>
        <v>1745</v>
      </c>
      <c r="G22" s="233">
        <f>'UBS Rio Pequeno'!G25</f>
        <v>1884</v>
      </c>
      <c r="H22" s="233">
        <f>'UBS Rio Pequeno'!H25</f>
        <v>1686</v>
      </c>
      <c r="I22" s="233">
        <f>'UBS Rio Pequeno'!I25</f>
        <v>0</v>
      </c>
      <c r="J22" s="233">
        <f>'UBS Rio Pequeno'!J25</f>
        <v>0</v>
      </c>
      <c r="K22" s="233">
        <f>'UBS Rio Pequeno'!K25</f>
        <v>0</v>
      </c>
      <c r="L22" s="233">
        <f>'UBS Rio Pequeno'!L25</f>
        <v>0</v>
      </c>
      <c r="M22" s="233">
        <f>'UBS Rio Pequeno'!M25</f>
        <v>0</v>
      </c>
      <c r="N22" s="233">
        <f>'UBS Rio Pequeno'!N25</f>
        <v>0</v>
      </c>
      <c r="O22" s="233">
        <f>'UBS Rio Pequeno'!O25</f>
        <v>14489</v>
      </c>
      <c r="P22" s="233">
        <f>'UBS Rio Pequeno'!P25</f>
        <v>11447</v>
      </c>
      <c r="Q22" s="164">
        <f>'UBS Rio Pequeno'!Q25</f>
        <v>0.79004762233418457</v>
      </c>
    </row>
    <row r="23" spans="1:17"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6"/>
    </row>
    <row r="24" spans="1:17" ht="16.5" thickBot="1">
      <c r="A24" s="71" t="s">
        <v>210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3"/>
    </row>
    <row r="25" spans="1:17" ht="16.5" thickBot="1">
      <c r="A25" s="97" t="s">
        <v>2</v>
      </c>
      <c r="B25" s="98" t="s">
        <v>194</v>
      </c>
      <c r="C25" s="79" t="s">
        <v>195</v>
      </c>
      <c r="D25" s="79" t="s">
        <v>196</v>
      </c>
      <c r="E25" s="79" t="s">
        <v>197</v>
      </c>
      <c r="F25" s="79" t="s">
        <v>198</v>
      </c>
      <c r="G25" s="79" t="s">
        <v>199</v>
      </c>
      <c r="H25" s="79" t="s">
        <v>200</v>
      </c>
      <c r="I25" s="79" t="s">
        <v>201</v>
      </c>
      <c r="J25" s="79" t="s">
        <v>202</v>
      </c>
      <c r="K25" s="79" t="s">
        <v>203</v>
      </c>
      <c r="L25" s="79" t="s">
        <v>204</v>
      </c>
      <c r="M25" s="79" t="s">
        <v>205</v>
      </c>
      <c r="N25" s="79" t="s">
        <v>206</v>
      </c>
      <c r="O25" s="79" t="s">
        <v>207</v>
      </c>
      <c r="P25" s="79" t="s">
        <v>208</v>
      </c>
      <c r="Q25" s="80" t="s">
        <v>19</v>
      </c>
    </row>
    <row r="26" spans="1:17" ht="16.5" thickTop="1">
      <c r="A26" s="239" t="str">
        <f>'UBS Jd Colombo'!A9</f>
        <v>Atividades Individuais - Assistente Social</v>
      </c>
      <c r="B26" s="99">
        <f>'UBS Jd Colombo'!B9</f>
        <v>61</v>
      </c>
      <c r="C26" s="83">
        <f>'UBS Jd Colombo'!C9</f>
        <v>76</v>
      </c>
      <c r="D26" s="89">
        <f>'UBS Jd Colombo'!D9</f>
        <v>42</v>
      </c>
      <c r="E26" s="89">
        <f>'UBS Jd Colombo'!E9</f>
        <v>65</v>
      </c>
      <c r="F26" s="89" t="str">
        <f>'UBS Jd Colombo'!F9</f>
        <v>-</v>
      </c>
      <c r="G26" s="89">
        <f>'UBS Jd Colombo'!G9</f>
        <v>76</v>
      </c>
      <c r="H26" s="89">
        <f>'UBS Jd Colombo'!H9</f>
        <v>60</v>
      </c>
      <c r="I26" s="89">
        <f>'UBS Jd Colombo'!I9</f>
        <v>0</v>
      </c>
      <c r="J26" s="89">
        <f>'UBS Jd Colombo'!J9</f>
        <v>0</v>
      </c>
      <c r="K26" s="89">
        <f>'UBS Jd Colombo'!K9</f>
        <v>0</v>
      </c>
      <c r="L26" s="89">
        <f>'UBS Jd Colombo'!L9</f>
        <v>0</v>
      </c>
      <c r="M26" s="89">
        <f>'UBS Jd Colombo'!M9</f>
        <v>0</v>
      </c>
      <c r="N26" s="89">
        <f>'UBS Jd Colombo'!N9</f>
        <v>0</v>
      </c>
      <c r="O26" s="60">
        <f>'UBS Jd Colombo'!O9</f>
        <v>366</v>
      </c>
      <c r="P26" s="60">
        <f>'UBS Jd Colombo'!P9</f>
        <v>319</v>
      </c>
      <c r="Q26" s="100">
        <f>'UBS Jd Colombo'!Q9</f>
        <v>0.87158469945355188</v>
      </c>
    </row>
    <row r="27" spans="1:17">
      <c r="A27" s="239" t="str">
        <f>'UBS Jd Colombo'!A10</f>
        <v>Atividades Individuais - Farmacêutico</v>
      </c>
      <c r="B27" s="99">
        <f>'UBS Jd Colombo'!B10</f>
        <v>96</v>
      </c>
      <c r="C27" s="83">
        <f>'UBS Jd Colombo'!C10</f>
        <v>105</v>
      </c>
      <c r="D27" s="89">
        <f>'UBS Jd Colombo'!D10</f>
        <v>225</v>
      </c>
      <c r="E27" s="89">
        <f>'UBS Jd Colombo'!E10</f>
        <v>178</v>
      </c>
      <c r="F27" s="89" t="str">
        <f>'UBS Jd Colombo'!F10</f>
        <v>-</v>
      </c>
      <c r="G27" s="89">
        <f>'UBS Jd Colombo'!G10</f>
        <v>210</v>
      </c>
      <c r="H27" s="89">
        <f>'UBS Jd Colombo'!H10</f>
        <v>185</v>
      </c>
      <c r="I27" s="89">
        <f>'UBS Jd Colombo'!I10</f>
        <v>0</v>
      </c>
      <c r="J27" s="89">
        <f>'UBS Jd Colombo'!J10</f>
        <v>0</v>
      </c>
      <c r="K27" s="89">
        <f>'UBS Jd Colombo'!K10</f>
        <v>0</v>
      </c>
      <c r="L27" s="89">
        <f>'UBS Jd Colombo'!L10</f>
        <v>0</v>
      </c>
      <c r="M27" s="89">
        <f>'UBS Jd Colombo'!M10</f>
        <v>0</v>
      </c>
      <c r="N27" s="89">
        <f>'UBS Jd Colombo'!N10</f>
        <v>0</v>
      </c>
      <c r="O27" s="60">
        <f>'UBS Jd Colombo'!O10</f>
        <v>576</v>
      </c>
      <c r="P27" s="60">
        <f>'UBS Jd Colombo'!P10</f>
        <v>903</v>
      </c>
      <c r="Q27" s="100">
        <f>'UBS Jd Colombo'!Q10</f>
        <v>1.5677083333333333</v>
      </c>
    </row>
    <row r="28" spans="1:17">
      <c r="A28" s="239" t="str">
        <f>'UBS Jd Colombo'!A11</f>
        <v>Atividades Individuais - Fisioterapeuta</v>
      </c>
      <c r="B28" s="99">
        <f>'UBS Jd Colombo'!B11</f>
        <v>64</v>
      </c>
      <c r="C28" s="83">
        <f>'UBS Jd Colombo'!C11</f>
        <v>87</v>
      </c>
      <c r="D28" s="89">
        <f>'UBS Jd Colombo'!D11</f>
        <v>71</v>
      </c>
      <c r="E28" s="89">
        <f>'UBS Jd Colombo'!E11</f>
        <v>82</v>
      </c>
      <c r="F28" s="89" t="str">
        <f>'UBS Jd Colombo'!F11</f>
        <v>-</v>
      </c>
      <c r="G28" s="89">
        <f>'UBS Jd Colombo'!G11</f>
        <v>71</v>
      </c>
      <c r="H28" s="89">
        <f>'UBS Jd Colombo'!H11</f>
        <v>36</v>
      </c>
      <c r="I28" s="89">
        <f>'UBS Jd Colombo'!I11</f>
        <v>0</v>
      </c>
      <c r="J28" s="89">
        <f>'UBS Jd Colombo'!J11</f>
        <v>0</v>
      </c>
      <c r="K28" s="89">
        <f>'UBS Jd Colombo'!K11</f>
        <v>0</v>
      </c>
      <c r="L28" s="89">
        <f>'UBS Jd Colombo'!L11</f>
        <v>0</v>
      </c>
      <c r="M28" s="89">
        <f>'UBS Jd Colombo'!M11</f>
        <v>0</v>
      </c>
      <c r="N28" s="89">
        <f>'UBS Jd Colombo'!N11</f>
        <v>0</v>
      </c>
      <c r="O28" s="60">
        <f>'UBS Jd Colombo'!O11</f>
        <v>384</v>
      </c>
      <c r="P28" s="60">
        <f>'UBS Jd Colombo'!P11</f>
        <v>347</v>
      </c>
      <c r="Q28" s="100">
        <f>'UBS Jd Colombo'!Q11</f>
        <v>0.90364583333333337</v>
      </c>
    </row>
    <row r="29" spans="1:17">
      <c r="A29" s="239" t="str">
        <f>'UBS Jd Colombo'!A12</f>
        <v>Atividades Individuais - Fonoaudiólogo</v>
      </c>
      <c r="B29" s="99">
        <f>'UBS Jd Colombo'!B12</f>
        <v>60</v>
      </c>
      <c r="C29" s="83">
        <f>'UBS Jd Colombo'!C12</f>
        <v>64</v>
      </c>
      <c r="D29" s="89">
        <f>'UBS Jd Colombo'!D12</f>
        <v>67</v>
      </c>
      <c r="E29" s="89">
        <f>'UBS Jd Colombo'!E12</f>
        <v>83</v>
      </c>
      <c r="F29" s="89" t="str">
        <f>'UBS Jd Colombo'!F12</f>
        <v>-</v>
      </c>
      <c r="G29" s="89">
        <f>'UBS Jd Colombo'!G12</f>
        <v>63</v>
      </c>
      <c r="H29" s="89">
        <f>'UBS Jd Colombo'!H12</f>
        <v>55</v>
      </c>
      <c r="I29" s="89">
        <f>'UBS Jd Colombo'!I12</f>
        <v>0</v>
      </c>
      <c r="J29" s="89">
        <f>'UBS Jd Colombo'!J12</f>
        <v>0</v>
      </c>
      <c r="K29" s="89">
        <f>'UBS Jd Colombo'!K12</f>
        <v>0</v>
      </c>
      <c r="L29" s="89">
        <f>'UBS Jd Colombo'!L12</f>
        <v>0</v>
      </c>
      <c r="M29" s="89">
        <f>'UBS Jd Colombo'!M12</f>
        <v>0</v>
      </c>
      <c r="N29" s="89">
        <f>'UBS Jd Colombo'!N12</f>
        <v>0</v>
      </c>
      <c r="O29" s="60">
        <f>'UBS Jd Colombo'!O12</f>
        <v>360</v>
      </c>
      <c r="P29" s="60">
        <f>'UBS Jd Colombo'!P12</f>
        <v>332</v>
      </c>
      <c r="Q29" s="100">
        <f>'UBS Jd Colombo'!Q12</f>
        <v>0.92222222222222228</v>
      </c>
    </row>
    <row r="30" spans="1:17">
      <c r="A30" s="239" t="str">
        <f>'UBS Jd Colombo'!A13</f>
        <v>Atividades Individuais - Médico Psiquiatra</v>
      </c>
      <c r="B30" s="99">
        <f>'UBS Jd Colombo'!B13</f>
        <v>110</v>
      </c>
      <c r="C30" s="83">
        <f>'UBS Jd Colombo'!C13</f>
        <v>64</v>
      </c>
      <c r="D30" s="89">
        <f>'UBS Jd Colombo'!D13</f>
        <v>78</v>
      </c>
      <c r="E30" s="89">
        <f>'UBS Jd Colombo'!E13</f>
        <v>101</v>
      </c>
      <c r="F30" s="89" t="str">
        <f>'UBS Jd Colombo'!F13</f>
        <v>-</v>
      </c>
      <c r="G30" s="89">
        <f>'UBS Jd Colombo'!G13</f>
        <v>118</v>
      </c>
      <c r="H30" s="89">
        <f>'UBS Jd Colombo'!H13</f>
        <v>102</v>
      </c>
      <c r="I30" s="89">
        <f>'UBS Jd Colombo'!I13</f>
        <v>0</v>
      </c>
      <c r="J30" s="89">
        <f>'UBS Jd Colombo'!J13</f>
        <v>0</v>
      </c>
      <c r="K30" s="89">
        <f>'UBS Jd Colombo'!K13</f>
        <v>0</v>
      </c>
      <c r="L30" s="89">
        <f>'UBS Jd Colombo'!L13</f>
        <v>0</v>
      </c>
      <c r="M30" s="89">
        <f>'UBS Jd Colombo'!M13</f>
        <v>0</v>
      </c>
      <c r="N30" s="89">
        <f>'UBS Jd Colombo'!N13</f>
        <v>0</v>
      </c>
      <c r="O30" s="60">
        <f>'UBS Jd Colombo'!O13</f>
        <v>660</v>
      </c>
      <c r="P30" s="60">
        <f>'UBS Jd Colombo'!P13</f>
        <v>463</v>
      </c>
      <c r="Q30" s="100">
        <f>'UBS Jd Colombo'!Q13</f>
        <v>0.70151515151515154</v>
      </c>
    </row>
    <row r="31" spans="1:17">
      <c r="A31" s="239" t="str">
        <f>'UBS Jd Colombo'!A14</f>
        <v>Atividades Individuias - Nutricionista</v>
      </c>
      <c r="B31" s="99">
        <f>'UBS Jd Colombo'!B14</f>
        <v>46</v>
      </c>
      <c r="C31" s="83">
        <f>'UBS Jd Colombo'!C14</f>
        <v>0</v>
      </c>
      <c r="D31" s="89">
        <f>'UBS Jd Colombo'!D14</f>
        <v>9</v>
      </c>
      <c r="E31" s="89">
        <f>'UBS Jd Colombo'!E14</f>
        <v>53</v>
      </c>
      <c r="F31" s="89" t="str">
        <f>'UBS Jd Colombo'!F14</f>
        <v>-</v>
      </c>
      <c r="G31" s="89">
        <f>'UBS Jd Colombo'!G14</f>
        <v>56</v>
      </c>
      <c r="H31" s="89">
        <f>'UBS Jd Colombo'!H14</f>
        <v>31</v>
      </c>
      <c r="I31" s="89">
        <f>'UBS Jd Colombo'!I14</f>
        <v>0</v>
      </c>
      <c r="J31" s="89">
        <f>'UBS Jd Colombo'!J14</f>
        <v>0</v>
      </c>
      <c r="K31" s="89">
        <f>'UBS Jd Colombo'!K14</f>
        <v>0</v>
      </c>
      <c r="L31" s="89">
        <f>'UBS Jd Colombo'!L14</f>
        <v>0</v>
      </c>
      <c r="M31" s="89">
        <f>'UBS Jd Colombo'!M14</f>
        <v>0</v>
      </c>
      <c r="N31" s="89">
        <f>'UBS Jd Colombo'!N14</f>
        <v>0</v>
      </c>
      <c r="O31" s="60">
        <f>'UBS Jd Colombo'!O14</f>
        <v>276</v>
      </c>
      <c r="P31" s="60">
        <f>'UBS Jd Colombo'!P14</f>
        <v>149</v>
      </c>
      <c r="Q31" s="100">
        <f>'UBS Jd Colombo'!Q14</f>
        <v>0.53985507246376807</v>
      </c>
    </row>
    <row r="32" spans="1:17">
      <c r="A32" s="239" t="str">
        <f>'UBS Jd Colombo'!A15</f>
        <v>Atividades Individuais - Psicólogo</v>
      </c>
      <c r="B32" s="99">
        <f>'UBS Jd Colombo'!B15</f>
        <v>60</v>
      </c>
      <c r="C32" s="83">
        <f>'UBS Jd Colombo'!C15</f>
        <v>71</v>
      </c>
      <c r="D32" s="89">
        <f>'UBS Jd Colombo'!D15</f>
        <v>65</v>
      </c>
      <c r="E32" s="89">
        <f>'UBS Jd Colombo'!E15</f>
        <v>83</v>
      </c>
      <c r="F32" s="89" t="str">
        <f>'UBS Jd Colombo'!F15</f>
        <v>-</v>
      </c>
      <c r="G32" s="89">
        <f>'UBS Jd Colombo'!G15</f>
        <v>57</v>
      </c>
      <c r="H32" s="89">
        <f>'UBS Jd Colombo'!H15</f>
        <v>44</v>
      </c>
      <c r="I32" s="89">
        <f>'UBS Jd Colombo'!I15</f>
        <v>0</v>
      </c>
      <c r="J32" s="89">
        <f>'UBS Jd Colombo'!J15</f>
        <v>0</v>
      </c>
      <c r="K32" s="89">
        <f>'UBS Jd Colombo'!K15</f>
        <v>0</v>
      </c>
      <c r="L32" s="89">
        <f>'UBS Jd Colombo'!L15</f>
        <v>0</v>
      </c>
      <c r="M32" s="89">
        <f>'UBS Jd Colombo'!M15</f>
        <v>0</v>
      </c>
      <c r="N32" s="89">
        <f>'UBS Jd Colombo'!N15</f>
        <v>0</v>
      </c>
      <c r="O32" s="60">
        <f>'UBS Jd Colombo'!O15</f>
        <v>360</v>
      </c>
      <c r="P32" s="60">
        <f>'UBS Jd Colombo'!P15</f>
        <v>320</v>
      </c>
      <c r="Q32" s="100">
        <f>'UBS Jd Colombo'!Q15</f>
        <v>0.88888888888888884</v>
      </c>
    </row>
    <row r="33" spans="1:17">
      <c r="A33" s="239" t="str">
        <f>'UBS Jd Colombo'!A16</f>
        <v>Consulta Enfermagem do Enfermeiro ESF</v>
      </c>
      <c r="B33" s="99">
        <f>'UBS Jd Colombo'!B16</f>
        <v>1260</v>
      </c>
      <c r="C33" s="83">
        <f>'UBS Jd Colombo'!C16</f>
        <v>1521</v>
      </c>
      <c r="D33" s="89">
        <f>'UBS Jd Colombo'!D16</f>
        <v>1468</v>
      </c>
      <c r="E33" s="89">
        <f>'UBS Jd Colombo'!E16</f>
        <v>1600</v>
      </c>
      <c r="F33" s="89">
        <f>'UBS Jd Colombo'!F16</f>
        <v>1379</v>
      </c>
      <c r="G33" s="89">
        <f>'UBS Jd Colombo'!G16</f>
        <v>1200</v>
      </c>
      <c r="H33" s="89">
        <f>'UBS Jd Colombo'!H16</f>
        <v>952</v>
      </c>
      <c r="I33" s="89">
        <f>'UBS Jd Colombo'!I16</f>
        <v>0</v>
      </c>
      <c r="J33" s="89">
        <f>'UBS Jd Colombo'!J16</f>
        <v>0</v>
      </c>
      <c r="K33" s="89">
        <f>'UBS Jd Colombo'!K16</f>
        <v>0</v>
      </c>
      <c r="L33" s="89">
        <f>'UBS Jd Colombo'!L16</f>
        <v>0</v>
      </c>
      <c r="M33" s="89">
        <f>'UBS Jd Colombo'!M16</f>
        <v>0</v>
      </c>
      <c r="N33" s="89">
        <f>'UBS Jd Colombo'!N16</f>
        <v>0</v>
      </c>
      <c r="O33" s="60">
        <f>'UBS Jd Colombo'!O16</f>
        <v>7560</v>
      </c>
      <c r="P33" s="60">
        <f>'UBS Jd Colombo'!P16</f>
        <v>8120</v>
      </c>
      <c r="Q33" s="100">
        <f>'UBS Jd Colombo'!Q16</f>
        <v>1.0740740740740742</v>
      </c>
    </row>
    <row r="34" spans="1:17">
      <c r="A34" s="239" t="str">
        <f>'UBS Jd Colombo'!A17</f>
        <v>Consulta Médica do Médico ESF</v>
      </c>
      <c r="B34" s="99">
        <f>'UBS Jd Colombo'!B17</f>
        <v>2912</v>
      </c>
      <c r="C34" s="83">
        <f>'UBS Jd Colombo'!C17</f>
        <v>2447</v>
      </c>
      <c r="D34" s="89">
        <f>'UBS Jd Colombo'!D17</f>
        <v>1971</v>
      </c>
      <c r="E34" s="89">
        <f>'UBS Jd Colombo'!E17</f>
        <v>2322</v>
      </c>
      <c r="F34" s="89">
        <f>'UBS Jd Colombo'!F17</f>
        <v>2273</v>
      </c>
      <c r="G34" s="89">
        <f>'UBS Jd Colombo'!G17</f>
        <v>2236</v>
      </c>
      <c r="H34" s="89">
        <f>'UBS Jd Colombo'!H17</f>
        <v>1701</v>
      </c>
      <c r="I34" s="89">
        <f>'UBS Jd Colombo'!I17</f>
        <v>0</v>
      </c>
      <c r="J34" s="89">
        <f>'UBS Jd Colombo'!J17</f>
        <v>0</v>
      </c>
      <c r="K34" s="89">
        <f>'UBS Jd Colombo'!K17</f>
        <v>0</v>
      </c>
      <c r="L34" s="89">
        <f>'UBS Jd Colombo'!L17</f>
        <v>0</v>
      </c>
      <c r="M34" s="89">
        <f>'UBS Jd Colombo'!M17</f>
        <v>0</v>
      </c>
      <c r="N34" s="89">
        <f>'UBS Jd Colombo'!N17</f>
        <v>0</v>
      </c>
      <c r="O34" s="60">
        <f>'UBS Jd Colombo'!O17</f>
        <v>17472</v>
      </c>
      <c r="P34" s="60">
        <f>'UBS Jd Colombo'!P17</f>
        <v>12950</v>
      </c>
      <c r="Q34" s="100">
        <f>'UBS Jd Colombo'!Q17</f>
        <v>0.74118589743589747</v>
      </c>
    </row>
    <row r="35" spans="1:17">
      <c r="A35" s="239" t="str">
        <f>'UBS Jd Colombo'!A18</f>
        <v>Consulta/At Domiciliar do Enfermeiro ESF</v>
      </c>
      <c r="B35" s="99">
        <f>'UBS Jd Colombo'!B18</f>
        <v>112</v>
      </c>
      <c r="C35" s="83">
        <f>'UBS Jd Colombo'!C18</f>
        <v>123</v>
      </c>
      <c r="D35" s="89">
        <f>'UBS Jd Colombo'!D18</f>
        <v>115</v>
      </c>
      <c r="E35" s="89">
        <f>'UBS Jd Colombo'!E18</f>
        <v>112</v>
      </c>
      <c r="F35" s="89">
        <f>'UBS Jd Colombo'!F18</f>
        <v>110</v>
      </c>
      <c r="G35" s="89">
        <f>'UBS Jd Colombo'!G18</f>
        <v>109</v>
      </c>
      <c r="H35" s="89">
        <f>'UBS Jd Colombo'!H18</f>
        <v>96</v>
      </c>
      <c r="I35" s="89">
        <f>'UBS Jd Colombo'!I18</f>
        <v>0</v>
      </c>
      <c r="J35" s="89">
        <f>'UBS Jd Colombo'!J18</f>
        <v>0</v>
      </c>
      <c r="K35" s="89">
        <f>'UBS Jd Colombo'!K18</f>
        <v>0</v>
      </c>
      <c r="L35" s="89">
        <f>'UBS Jd Colombo'!L18</f>
        <v>0</v>
      </c>
      <c r="M35" s="89">
        <f>'UBS Jd Colombo'!M18</f>
        <v>0</v>
      </c>
      <c r="N35" s="89">
        <f>'UBS Jd Colombo'!N18</f>
        <v>0</v>
      </c>
      <c r="O35" s="60">
        <f>'UBS Jd Colombo'!O18</f>
        <v>672</v>
      </c>
      <c r="P35" s="60">
        <f>'UBS Jd Colombo'!P18</f>
        <v>665</v>
      </c>
      <c r="Q35" s="100">
        <f>'UBS Jd Colombo'!Q18</f>
        <v>0.98958333333333337</v>
      </c>
    </row>
    <row r="36" spans="1:17">
      <c r="A36" s="239" t="str">
        <f>'UBS Jd Colombo'!A19</f>
        <v>Consulta/At Domiciliar do Médico ESF</v>
      </c>
      <c r="B36" s="99">
        <f>'UBS Jd Colombo'!B19</f>
        <v>112</v>
      </c>
      <c r="C36" s="83">
        <f>'UBS Jd Colombo'!C19</f>
        <v>107</v>
      </c>
      <c r="D36" s="89">
        <f>'UBS Jd Colombo'!D19</f>
        <v>79</v>
      </c>
      <c r="E36" s="89">
        <f>'UBS Jd Colombo'!E19</f>
        <v>87</v>
      </c>
      <c r="F36" s="89">
        <f>'UBS Jd Colombo'!F19</f>
        <v>94</v>
      </c>
      <c r="G36" s="89">
        <f>'UBS Jd Colombo'!G19</f>
        <v>86</v>
      </c>
      <c r="H36" s="89">
        <f>'UBS Jd Colombo'!H19</f>
        <v>25</v>
      </c>
      <c r="I36" s="89">
        <f>'UBS Jd Colombo'!I19</f>
        <v>0</v>
      </c>
      <c r="J36" s="89">
        <f>'UBS Jd Colombo'!J19</f>
        <v>0</v>
      </c>
      <c r="K36" s="89">
        <f>'UBS Jd Colombo'!K19</f>
        <v>0</v>
      </c>
      <c r="L36" s="89">
        <f>'UBS Jd Colombo'!L19</f>
        <v>0</v>
      </c>
      <c r="M36" s="89">
        <f>'UBS Jd Colombo'!M19</f>
        <v>0</v>
      </c>
      <c r="N36" s="89">
        <f>'UBS Jd Colombo'!N19</f>
        <v>0</v>
      </c>
      <c r="O36" s="60">
        <f>'UBS Jd Colombo'!O19</f>
        <v>672</v>
      </c>
      <c r="P36" s="60">
        <f>'UBS Jd Colombo'!P19</f>
        <v>478</v>
      </c>
      <c r="Q36" s="100">
        <f>'UBS Jd Colombo'!Q19</f>
        <v>0.71130952380952384</v>
      </c>
    </row>
    <row r="37" spans="1:17">
      <c r="A37" s="239" t="str">
        <f>'UBS Jd Colombo'!A20</f>
        <v>ESB I - Consultas/atendimentos</v>
      </c>
      <c r="B37" s="99">
        <f>'UBS Jd Colombo'!B20</f>
        <v>264</v>
      </c>
      <c r="C37" s="83">
        <f>'UBS Jd Colombo'!C20</f>
        <v>240</v>
      </c>
      <c r="D37" s="89">
        <f>'UBS Jd Colombo'!D20</f>
        <v>91</v>
      </c>
      <c r="E37" s="89">
        <f>'UBS Jd Colombo'!E20</f>
        <v>268</v>
      </c>
      <c r="F37" s="89">
        <f>'UBS Jd Colombo'!F20</f>
        <v>268</v>
      </c>
      <c r="G37" s="89">
        <f>'UBS Jd Colombo'!G20</f>
        <v>109</v>
      </c>
      <c r="H37" s="89">
        <f>'UBS Jd Colombo'!H20</f>
        <v>138</v>
      </c>
      <c r="I37" s="89">
        <f>'UBS Jd Colombo'!I20</f>
        <v>0</v>
      </c>
      <c r="J37" s="89">
        <f>'UBS Jd Colombo'!J20</f>
        <v>0</v>
      </c>
      <c r="K37" s="89">
        <f>'UBS Jd Colombo'!K20</f>
        <v>0</v>
      </c>
      <c r="L37" s="89">
        <f>'UBS Jd Colombo'!L20</f>
        <v>0</v>
      </c>
      <c r="M37" s="89">
        <f>'UBS Jd Colombo'!M20</f>
        <v>0</v>
      </c>
      <c r="N37" s="89">
        <f>'UBS Jd Colombo'!N20</f>
        <v>0</v>
      </c>
      <c r="O37" s="60">
        <f>'UBS Jd Colombo'!O20</f>
        <v>1660</v>
      </c>
      <c r="P37" s="60">
        <f>'UBS Jd Colombo'!P20</f>
        <v>1114</v>
      </c>
      <c r="Q37" s="100">
        <f>'UBS Jd Colombo'!Q20</f>
        <v>0.67108433734939754</v>
      </c>
    </row>
    <row r="38" spans="1:17">
      <c r="A38" s="239" t="str">
        <f>'UBS Jd Colombo'!A21</f>
        <v>ESB I - TI clínico/restaurador</v>
      </c>
      <c r="B38" s="99">
        <f>'UBS Jd Colombo'!B21</f>
        <v>60</v>
      </c>
      <c r="C38" s="83">
        <f>'UBS Jd Colombo'!C21</f>
        <v>56</v>
      </c>
      <c r="D38" s="89">
        <f>'UBS Jd Colombo'!D21</f>
        <v>69</v>
      </c>
      <c r="E38" s="89">
        <f>'UBS Jd Colombo'!E21</f>
        <v>76</v>
      </c>
      <c r="F38" s="89">
        <f>'UBS Jd Colombo'!F21</f>
        <v>76</v>
      </c>
      <c r="G38" s="89">
        <f>'UBS Jd Colombo'!G21</f>
        <v>35</v>
      </c>
      <c r="H38" s="89">
        <f>'UBS Jd Colombo'!H21</f>
        <v>35</v>
      </c>
      <c r="I38" s="89">
        <f>'UBS Jd Colombo'!I21</f>
        <v>0</v>
      </c>
      <c r="J38" s="89">
        <f>'UBS Jd Colombo'!J21</f>
        <v>0</v>
      </c>
      <c r="K38" s="89">
        <f>'UBS Jd Colombo'!K21</f>
        <v>0</v>
      </c>
      <c r="L38" s="89">
        <f>'UBS Jd Colombo'!L21</f>
        <v>0</v>
      </c>
      <c r="M38" s="89">
        <f>'UBS Jd Colombo'!M21</f>
        <v>0</v>
      </c>
      <c r="N38" s="89">
        <f>'UBS Jd Colombo'!N21</f>
        <v>0</v>
      </c>
      <c r="O38" s="60">
        <f>'UBS Jd Colombo'!O21</f>
        <v>376</v>
      </c>
      <c r="P38" s="60">
        <f>'UBS Jd Colombo'!P21</f>
        <v>347</v>
      </c>
      <c r="Q38" s="100">
        <f>'UBS Jd Colombo'!Q21</f>
        <v>0.9228723404255319</v>
      </c>
    </row>
    <row r="39" spans="1:17">
      <c r="A39" s="239" t="str">
        <f>'UBS Jd Colombo'!A22</f>
        <v>ESB I - TI Protese (Monitoramento M29 e M30)</v>
      </c>
      <c r="B39" s="99">
        <f>'UBS Jd Colombo'!B22</f>
        <v>3</v>
      </c>
      <c r="C39" s="83">
        <f>'UBS Jd Colombo'!C22</f>
        <v>0</v>
      </c>
      <c r="D39" s="89">
        <f>'UBS Jd Colombo'!D22</f>
        <v>0</v>
      </c>
      <c r="E39" s="89">
        <f>'UBS Jd Colombo'!E22</f>
        <v>0</v>
      </c>
      <c r="F39" s="89">
        <f>'UBS Jd Colombo'!F22</f>
        <v>0</v>
      </c>
      <c r="G39" s="89">
        <f>'UBS Jd Colombo'!G22</f>
        <v>0</v>
      </c>
      <c r="H39" s="89">
        <f>'UBS Jd Colombo'!H22</f>
        <v>0</v>
      </c>
      <c r="I39" s="89">
        <f>'UBS Jd Colombo'!I22</f>
        <v>0</v>
      </c>
      <c r="J39" s="89">
        <f>'UBS Jd Colombo'!J22</f>
        <v>0</v>
      </c>
      <c r="K39" s="89">
        <f>'UBS Jd Colombo'!K22</f>
        <v>0</v>
      </c>
      <c r="L39" s="89">
        <f>'UBS Jd Colombo'!L22</f>
        <v>0</v>
      </c>
      <c r="M39" s="89">
        <f>'UBS Jd Colombo'!M22</f>
        <v>0</v>
      </c>
      <c r="N39" s="89">
        <f>'UBS Jd Colombo'!N22</f>
        <v>0</v>
      </c>
      <c r="O39" s="60">
        <f>'UBS Jd Colombo'!O22</f>
        <v>20</v>
      </c>
      <c r="P39" s="60">
        <f>'UBS Jd Colombo'!P22</f>
        <v>0</v>
      </c>
      <c r="Q39" s="100">
        <f>'UBS Jd Colombo'!Q22</f>
        <v>0</v>
      </c>
    </row>
    <row r="40" spans="1:17">
      <c r="A40" s="239" t="str">
        <f>'UBS Jd Colombo'!A23</f>
        <v>ESB I - Consultas/atendimentos - RT</v>
      </c>
      <c r="B40" s="99">
        <f>'UBS Jd Colombo'!B23</f>
        <v>86</v>
      </c>
      <c r="C40" s="83">
        <f>'UBS Jd Colombo'!C23</f>
        <v>115</v>
      </c>
      <c r="D40" s="89">
        <f>'UBS Jd Colombo'!D23</f>
        <v>57</v>
      </c>
      <c r="E40" s="89">
        <f>'UBS Jd Colombo'!E23</f>
        <v>122</v>
      </c>
      <c r="F40" s="89">
        <f>'UBS Jd Colombo'!F23</f>
        <v>113</v>
      </c>
      <c r="G40" s="89">
        <f>'UBS Jd Colombo'!G23</f>
        <v>154</v>
      </c>
      <c r="H40" s="89">
        <f>'UBS Jd Colombo'!H23</f>
        <v>84</v>
      </c>
      <c r="I40" s="89">
        <f>'UBS Jd Colombo'!I23</f>
        <v>0</v>
      </c>
      <c r="J40" s="89">
        <f>'UBS Jd Colombo'!J23</f>
        <v>0</v>
      </c>
      <c r="K40" s="89">
        <f>'UBS Jd Colombo'!K23</f>
        <v>0</v>
      </c>
      <c r="L40" s="89">
        <f>'UBS Jd Colombo'!L23</f>
        <v>0</v>
      </c>
      <c r="M40" s="89">
        <f>'UBS Jd Colombo'!M23</f>
        <v>0</v>
      </c>
      <c r="N40" s="89">
        <f>'UBS Jd Colombo'!N23</f>
        <v>0</v>
      </c>
      <c r="O40" s="60">
        <f>'UBS Jd Colombo'!O23</f>
        <v>516</v>
      </c>
      <c r="P40" s="60">
        <f>'UBS Jd Colombo'!P23</f>
        <v>645</v>
      </c>
      <c r="Q40" s="100">
        <f>'UBS Jd Colombo'!Q23</f>
        <v>1.25</v>
      </c>
    </row>
    <row r="41" spans="1:17">
      <c r="A41" s="239" t="str">
        <f>'UBS Jd Colombo'!A24</f>
        <v>ESB I - TI clínico/restaurador - RT</v>
      </c>
      <c r="B41" s="99">
        <f>'UBS Jd Colombo'!B24</f>
        <v>20</v>
      </c>
      <c r="C41" s="83">
        <f>'UBS Jd Colombo'!C24</f>
        <v>23</v>
      </c>
      <c r="D41" s="89">
        <f>'UBS Jd Colombo'!D24</f>
        <v>21</v>
      </c>
      <c r="E41" s="89">
        <f>'UBS Jd Colombo'!E24</f>
        <v>27</v>
      </c>
      <c r="F41" s="89">
        <f>'UBS Jd Colombo'!F24</f>
        <v>24</v>
      </c>
      <c r="G41" s="89">
        <f>'UBS Jd Colombo'!G24</f>
        <v>31</v>
      </c>
      <c r="H41" s="89">
        <f>'UBS Jd Colombo'!H24</f>
        <v>19</v>
      </c>
      <c r="I41" s="89">
        <f>'UBS Jd Colombo'!I24</f>
        <v>0</v>
      </c>
      <c r="J41" s="89">
        <f>'UBS Jd Colombo'!J24</f>
        <v>0</v>
      </c>
      <c r="K41" s="89">
        <f>'UBS Jd Colombo'!K24</f>
        <v>0</v>
      </c>
      <c r="L41" s="89">
        <f>'UBS Jd Colombo'!L24</f>
        <v>0</v>
      </c>
      <c r="M41" s="89">
        <f>'UBS Jd Colombo'!M24</f>
        <v>0</v>
      </c>
      <c r="N41" s="89">
        <f>'UBS Jd Colombo'!N24</f>
        <v>0</v>
      </c>
      <c r="O41" s="60">
        <f>'UBS Jd Colombo'!O24</f>
        <v>120</v>
      </c>
      <c r="P41" s="60">
        <f>'UBS Jd Colombo'!P24</f>
        <v>145</v>
      </c>
      <c r="Q41" s="100">
        <f>'UBS Jd Colombo'!Q24</f>
        <v>1.2083333333333333</v>
      </c>
    </row>
    <row r="42" spans="1:17">
      <c r="A42" s="239" t="str">
        <f>'UBS Jd Colombo'!A25</f>
        <v>ESB I - TI Protese (Monitoramento M29 e M30)</v>
      </c>
      <c r="B42" s="99">
        <f>'UBS Jd Colombo'!B25</f>
        <v>2</v>
      </c>
      <c r="C42" s="83">
        <f>'UBS Jd Colombo'!C25</f>
        <v>0</v>
      </c>
      <c r="D42" s="89">
        <f>'UBS Jd Colombo'!D25</f>
        <v>0</v>
      </c>
      <c r="E42" s="89">
        <f>'UBS Jd Colombo'!E25</f>
        <v>0</v>
      </c>
      <c r="F42" s="89">
        <f>'UBS Jd Colombo'!F25</f>
        <v>0</v>
      </c>
      <c r="G42" s="89">
        <f>'UBS Jd Colombo'!G25</f>
        <v>0</v>
      </c>
      <c r="H42" s="89">
        <f>'UBS Jd Colombo'!H25</f>
        <v>0</v>
      </c>
      <c r="I42" s="89">
        <f>'UBS Jd Colombo'!I25</f>
        <v>0</v>
      </c>
      <c r="J42" s="89">
        <f>'UBS Jd Colombo'!J25</f>
        <v>0</v>
      </c>
      <c r="K42" s="89">
        <f>'UBS Jd Colombo'!K25</f>
        <v>0</v>
      </c>
      <c r="L42" s="89">
        <f>'UBS Jd Colombo'!L25</f>
        <v>0</v>
      </c>
      <c r="M42" s="89">
        <f>'UBS Jd Colombo'!M25</f>
        <v>0</v>
      </c>
      <c r="N42" s="89">
        <f>'UBS Jd Colombo'!N25</f>
        <v>0</v>
      </c>
      <c r="O42" s="60">
        <f>'UBS Jd Colombo'!O25</f>
        <v>12</v>
      </c>
      <c r="P42" s="60">
        <f>'UBS Jd Colombo'!P25</f>
        <v>0</v>
      </c>
      <c r="Q42" s="100">
        <f>'UBS Jd Colombo'!Q25</f>
        <v>0</v>
      </c>
    </row>
    <row r="43" spans="1:17">
      <c r="A43" s="239" t="str">
        <f>'UBS Jd Colombo'!A26</f>
        <v>ESB II - Consultas/atendimentos</v>
      </c>
      <c r="B43" s="99">
        <f>'UBS Jd Colombo'!B26</f>
        <v>138</v>
      </c>
      <c r="C43" s="83">
        <f>'UBS Jd Colombo'!C26</f>
        <v>159</v>
      </c>
      <c r="D43" s="89">
        <f>'UBS Jd Colombo'!D26</f>
        <v>292</v>
      </c>
      <c r="E43" s="89">
        <f>'UBS Jd Colombo'!E26</f>
        <v>162</v>
      </c>
      <c r="F43" s="89">
        <f>'UBS Jd Colombo'!F26</f>
        <v>162</v>
      </c>
      <c r="G43" s="89">
        <f>'UBS Jd Colombo'!G26</f>
        <v>81</v>
      </c>
      <c r="H43" s="89">
        <f>'UBS Jd Colombo'!H26</f>
        <v>123</v>
      </c>
      <c r="I43" s="89">
        <f>'UBS Jd Colombo'!I26</f>
        <v>0</v>
      </c>
      <c r="J43" s="89">
        <f>'UBS Jd Colombo'!J26</f>
        <v>0</v>
      </c>
      <c r="K43" s="89">
        <f>'UBS Jd Colombo'!K26</f>
        <v>0</v>
      </c>
      <c r="L43" s="89">
        <f>'UBS Jd Colombo'!L26</f>
        <v>0</v>
      </c>
      <c r="M43" s="89">
        <f>'UBS Jd Colombo'!M26</f>
        <v>0</v>
      </c>
      <c r="N43" s="89">
        <f>'UBS Jd Colombo'!N26</f>
        <v>0</v>
      </c>
      <c r="O43" s="60">
        <f>'UBS Jd Colombo'!O26</f>
        <v>828</v>
      </c>
      <c r="P43" s="60">
        <f>'UBS Jd Colombo'!P26</f>
        <v>979</v>
      </c>
      <c r="Q43" s="100">
        <f>'UBS Jd Colombo'!Q26</f>
        <v>1.182367149758454</v>
      </c>
    </row>
    <row r="44" spans="1:17">
      <c r="A44" s="239" t="str">
        <f>'UBS Jd Colombo'!A27</f>
        <v>ESB II - TI clínico/restaurador</v>
      </c>
      <c r="B44" s="99">
        <f>'UBS Jd Colombo'!B27</f>
        <v>30</v>
      </c>
      <c r="C44" s="83">
        <f>'UBS Jd Colombo'!C27</f>
        <v>36</v>
      </c>
      <c r="D44" s="89">
        <f>'UBS Jd Colombo'!D27</f>
        <v>41</v>
      </c>
      <c r="E44" s="89">
        <f>'UBS Jd Colombo'!E27</f>
        <v>36</v>
      </c>
      <c r="F44" s="89">
        <f>'UBS Jd Colombo'!F27</f>
        <v>36</v>
      </c>
      <c r="G44" s="89">
        <f>'UBS Jd Colombo'!G27</f>
        <v>18</v>
      </c>
      <c r="H44" s="89">
        <f>'UBS Jd Colombo'!H27</f>
        <v>29</v>
      </c>
      <c r="I44" s="89">
        <f>'UBS Jd Colombo'!I27</f>
        <v>0</v>
      </c>
      <c r="J44" s="89">
        <f>'UBS Jd Colombo'!J27</f>
        <v>0</v>
      </c>
      <c r="K44" s="89">
        <f>'UBS Jd Colombo'!K27</f>
        <v>0</v>
      </c>
      <c r="L44" s="89">
        <f>'UBS Jd Colombo'!L27</f>
        <v>0</v>
      </c>
      <c r="M44" s="89">
        <f>'UBS Jd Colombo'!M27</f>
        <v>0</v>
      </c>
      <c r="N44" s="89">
        <f>'UBS Jd Colombo'!N27</f>
        <v>0</v>
      </c>
      <c r="O44" s="60">
        <f>'UBS Jd Colombo'!O27</f>
        <v>180</v>
      </c>
      <c r="P44" s="60">
        <f>'UBS Jd Colombo'!P27</f>
        <v>196</v>
      </c>
      <c r="Q44" s="100">
        <f>'UBS Jd Colombo'!Q27</f>
        <v>1.0888888888888888</v>
      </c>
    </row>
    <row r="45" spans="1:17">
      <c r="A45" s="239" t="str">
        <f>'UBS Jd Colombo'!A28</f>
        <v>ESB II - TI Protese (Monitoramento M29 e M30)</v>
      </c>
      <c r="B45" s="99">
        <f>'UBS Jd Colombo'!B28</f>
        <v>3</v>
      </c>
      <c r="C45" s="83">
        <f>'UBS Jd Colombo'!C28</f>
        <v>0</v>
      </c>
      <c r="D45" s="89">
        <f>'UBS Jd Colombo'!D28</f>
        <v>0</v>
      </c>
      <c r="E45" s="89">
        <f>'UBS Jd Colombo'!E28</f>
        <v>0</v>
      </c>
      <c r="F45" s="89">
        <f>'UBS Jd Colombo'!F28</f>
        <v>0</v>
      </c>
      <c r="G45" s="89">
        <f>'UBS Jd Colombo'!G28</f>
        <v>0</v>
      </c>
      <c r="H45" s="89">
        <f>'UBS Jd Colombo'!H28</f>
        <v>0</v>
      </c>
      <c r="I45" s="89">
        <f>'UBS Jd Colombo'!I28</f>
        <v>0</v>
      </c>
      <c r="J45" s="89">
        <f>'UBS Jd Colombo'!J28</f>
        <v>0</v>
      </c>
      <c r="K45" s="89">
        <f>'UBS Jd Colombo'!K28</f>
        <v>0</v>
      </c>
      <c r="L45" s="89">
        <f>'UBS Jd Colombo'!L28</f>
        <v>0</v>
      </c>
      <c r="M45" s="89">
        <f>'UBS Jd Colombo'!M28</f>
        <v>0</v>
      </c>
      <c r="N45" s="89">
        <f>'UBS Jd Colombo'!N28</f>
        <v>0</v>
      </c>
      <c r="O45" s="60">
        <f>'UBS Jd Colombo'!O28</f>
        <v>18</v>
      </c>
      <c r="P45" s="60">
        <f>'UBS Jd Colombo'!P28</f>
        <v>0</v>
      </c>
      <c r="Q45" s="100">
        <f>'UBS Jd Colombo'!Q28</f>
        <v>0</v>
      </c>
    </row>
    <row r="46" spans="1:17">
      <c r="A46" s="239" t="str">
        <f>'UBS Jd Colombo'!A29</f>
        <v>Atividades Coletivas - Assistente Social</v>
      </c>
      <c r="B46" s="99">
        <f>'UBS Jd Colombo'!B29</f>
        <v>15</v>
      </c>
      <c r="C46" s="83">
        <f>'UBS Jd Colombo'!C29</f>
        <v>0</v>
      </c>
      <c r="D46" s="89">
        <f>'UBS Jd Colombo'!D29</f>
        <v>1</v>
      </c>
      <c r="E46" s="89">
        <f>'UBS Jd Colombo'!E29</f>
        <v>0</v>
      </c>
      <c r="F46" s="89">
        <f>'UBS Jd Colombo'!F29</f>
        <v>2</v>
      </c>
      <c r="G46" s="89">
        <f>'UBS Jd Colombo'!G29</f>
        <v>0</v>
      </c>
      <c r="H46" s="89">
        <f>'UBS Jd Colombo'!H29</f>
        <v>10</v>
      </c>
      <c r="I46" s="89">
        <f>'UBS Jd Colombo'!I29</f>
        <v>0</v>
      </c>
      <c r="J46" s="89">
        <f>'UBS Jd Colombo'!J29</f>
        <v>0</v>
      </c>
      <c r="K46" s="89">
        <f>'UBS Jd Colombo'!K29</f>
        <v>0</v>
      </c>
      <c r="L46" s="89">
        <f>'UBS Jd Colombo'!L29</f>
        <v>0</v>
      </c>
      <c r="M46" s="89">
        <f>'UBS Jd Colombo'!M29</f>
        <v>0</v>
      </c>
      <c r="N46" s="89">
        <f>'UBS Jd Colombo'!N29</f>
        <v>0</v>
      </c>
      <c r="O46" s="60">
        <f>'UBS Jd Colombo'!O29</f>
        <v>75</v>
      </c>
      <c r="P46" s="60">
        <f>'UBS Jd Colombo'!P29</f>
        <v>13</v>
      </c>
      <c r="Q46" s="100">
        <f>'UBS Jd Colombo'!Q29</f>
        <v>0.17333333333333334</v>
      </c>
    </row>
    <row r="47" spans="1:17">
      <c r="A47" s="239" t="str">
        <f>'UBS Jd Colombo'!A30</f>
        <v xml:space="preserve">Atividades Coletivas - Farmacêutico </v>
      </c>
      <c r="B47" s="99">
        <f>'UBS Jd Colombo'!B30</f>
        <v>16</v>
      </c>
      <c r="C47" s="83">
        <f>'UBS Jd Colombo'!C30</f>
        <v>2</v>
      </c>
      <c r="D47" s="89">
        <f>'UBS Jd Colombo'!D30</f>
        <v>5</v>
      </c>
      <c r="E47" s="89">
        <f>'UBS Jd Colombo'!E30</f>
        <v>1</v>
      </c>
      <c r="F47" s="89">
        <f>'UBS Jd Colombo'!F30</f>
        <v>4</v>
      </c>
      <c r="G47" s="89">
        <f>'UBS Jd Colombo'!G30</f>
        <v>1</v>
      </c>
      <c r="H47" s="89">
        <f>'UBS Jd Colombo'!H30</f>
        <v>12</v>
      </c>
      <c r="I47" s="89">
        <f>'UBS Jd Colombo'!I30</f>
        <v>0</v>
      </c>
      <c r="J47" s="89">
        <f>'UBS Jd Colombo'!J30</f>
        <v>0</v>
      </c>
      <c r="K47" s="89">
        <f>'UBS Jd Colombo'!K30</f>
        <v>0</v>
      </c>
      <c r="L47" s="89">
        <f>'UBS Jd Colombo'!L30</f>
        <v>0</v>
      </c>
      <c r="M47" s="89">
        <f>'UBS Jd Colombo'!M30</f>
        <v>0</v>
      </c>
      <c r="N47" s="89">
        <f>'UBS Jd Colombo'!N30</f>
        <v>0</v>
      </c>
      <c r="O47" s="60">
        <f>'UBS Jd Colombo'!O30</f>
        <v>96</v>
      </c>
      <c r="P47" s="60">
        <f>'UBS Jd Colombo'!P30</f>
        <v>25</v>
      </c>
      <c r="Q47" s="100">
        <f>'UBS Jd Colombo'!Q30</f>
        <v>0.26041666666666669</v>
      </c>
    </row>
    <row r="48" spans="1:17">
      <c r="A48" s="239" t="str">
        <f>'UBS Jd Colombo'!A31</f>
        <v>Atividades Coletivas - Fisioterapeuta</v>
      </c>
      <c r="B48" s="99">
        <f>'UBS Jd Colombo'!B31</f>
        <v>40</v>
      </c>
      <c r="C48" s="83">
        <f>'UBS Jd Colombo'!C31</f>
        <v>1</v>
      </c>
      <c r="D48" s="89">
        <f>'UBS Jd Colombo'!D31</f>
        <v>21</v>
      </c>
      <c r="E48" s="89">
        <f>'UBS Jd Colombo'!E31</f>
        <v>0</v>
      </c>
      <c r="F48" s="89">
        <f>'UBS Jd Colombo'!F31</f>
        <v>54</v>
      </c>
      <c r="G48" s="89">
        <f>'UBS Jd Colombo'!G31</f>
        <v>0</v>
      </c>
      <c r="H48" s="89">
        <f>'UBS Jd Colombo'!H31</f>
        <v>27</v>
      </c>
      <c r="I48" s="89">
        <f>'UBS Jd Colombo'!I31</f>
        <v>0</v>
      </c>
      <c r="J48" s="89">
        <f>'UBS Jd Colombo'!J31</f>
        <v>0</v>
      </c>
      <c r="K48" s="89">
        <f>'UBS Jd Colombo'!K31</f>
        <v>0</v>
      </c>
      <c r="L48" s="89">
        <f>'UBS Jd Colombo'!L31</f>
        <v>0</v>
      </c>
      <c r="M48" s="89">
        <f>'UBS Jd Colombo'!M31</f>
        <v>0</v>
      </c>
      <c r="N48" s="89">
        <f>'UBS Jd Colombo'!N31</f>
        <v>0</v>
      </c>
      <c r="O48" s="60">
        <f>'UBS Jd Colombo'!O31</f>
        <v>200</v>
      </c>
      <c r="P48" s="60">
        <f>'UBS Jd Colombo'!P31</f>
        <v>103</v>
      </c>
      <c r="Q48" s="100">
        <f>'UBS Jd Colombo'!Q31</f>
        <v>0.51500000000000001</v>
      </c>
    </row>
    <row r="49" spans="1:17">
      <c r="A49" s="239" t="str">
        <f>'UBS Jd Colombo'!A32</f>
        <v xml:space="preserve">Atividades Coletivas - Fonoaudiologo </v>
      </c>
      <c r="B49" s="99">
        <f>'UBS Jd Colombo'!B32</f>
        <v>40</v>
      </c>
      <c r="C49" s="83">
        <f>'UBS Jd Colombo'!C32</f>
        <v>0</v>
      </c>
      <c r="D49" s="89">
        <f>'UBS Jd Colombo'!D32</f>
        <v>1</v>
      </c>
      <c r="E49" s="89">
        <f>'UBS Jd Colombo'!E32</f>
        <v>1</v>
      </c>
      <c r="F49" s="89">
        <f>'UBS Jd Colombo'!F32</f>
        <v>0</v>
      </c>
      <c r="G49" s="89">
        <f>'UBS Jd Colombo'!G32</f>
        <v>0</v>
      </c>
      <c r="H49" s="89">
        <f>'UBS Jd Colombo'!H32</f>
        <v>27</v>
      </c>
      <c r="I49" s="89">
        <f>'UBS Jd Colombo'!I32</f>
        <v>0</v>
      </c>
      <c r="J49" s="89">
        <f>'UBS Jd Colombo'!J32</f>
        <v>0</v>
      </c>
      <c r="K49" s="89">
        <f>'UBS Jd Colombo'!K32</f>
        <v>0</v>
      </c>
      <c r="L49" s="89">
        <f>'UBS Jd Colombo'!L32</f>
        <v>0</v>
      </c>
      <c r="M49" s="89">
        <f>'UBS Jd Colombo'!M32</f>
        <v>0</v>
      </c>
      <c r="N49" s="89">
        <f>'UBS Jd Colombo'!N32</f>
        <v>0</v>
      </c>
      <c r="O49" s="60">
        <f>'UBS Jd Colombo'!O32</f>
        <v>200</v>
      </c>
      <c r="P49" s="60">
        <f>'UBS Jd Colombo'!P32</f>
        <v>29</v>
      </c>
      <c r="Q49" s="100">
        <f>'UBS Jd Colombo'!Q32</f>
        <v>0.14499999999999999</v>
      </c>
    </row>
    <row r="50" spans="1:17">
      <c r="A50" s="239" t="str">
        <f>'UBS Jd Colombo'!A33</f>
        <v xml:space="preserve">Atividades Coletivas - Nutricionista </v>
      </c>
      <c r="B50" s="99">
        <f>'UBS Jd Colombo'!B33</f>
        <v>30</v>
      </c>
      <c r="C50" s="83">
        <f>'UBS Jd Colombo'!C33</f>
        <v>0</v>
      </c>
      <c r="D50" s="89">
        <f>'UBS Jd Colombo'!D33</f>
        <v>0</v>
      </c>
      <c r="E50" s="89">
        <f>'UBS Jd Colombo'!E33</f>
        <v>3</v>
      </c>
      <c r="F50" s="89">
        <f>'UBS Jd Colombo'!F33</f>
        <v>4</v>
      </c>
      <c r="G50" s="89">
        <f>'UBS Jd Colombo'!G33</f>
        <v>0</v>
      </c>
      <c r="H50" s="89">
        <f>'UBS Jd Colombo'!H33</f>
        <v>3</v>
      </c>
      <c r="I50" s="89">
        <f>'UBS Jd Colombo'!I33</f>
        <v>0</v>
      </c>
      <c r="J50" s="89">
        <f>'UBS Jd Colombo'!J33</f>
        <v>0</v>
      </c>
      <c r="K50" s="89">
        <f>'UBS Jd Colombo'!K33</f>
        <v>0</v>
      </c>
      <c r="L50" s="89">
        <f>'UBS Jd Colombo'!L33</f>
        <v>0</v>
      </c>
      <c r="M50" s="89">
        <f>'UBS Jd Colombo'!M33</f>
        <v>0</v>
      </c>
      <c r="N50" s="89">
        <f>'UBS Jd Colombo'!N33</f>
        <v>0</v>
      </c>
      <c r="O50" s="60">
        <f>'UBS Jd Colombo'!O33</f>
        <v>150</v>
      </c>
      <c r="P50" s="60">
        <f>'UBS Jd Colombo'!P33</f>
        <v>10</v>
      </c>
      <c r="Q50" s="100">
        <f>'UBS Jd Colombo'!Q33</f>
        <v>6.6666666666666666E-2</v>
      </c>
    </row>
    <row r="51" spans="1:17">
      <c r="A51" s="239" t="str">
        <f>'UBS Jd Colombo'!A34</f>
        <v>Atividades Coletivas - Psicólogo</v>
      </c>
      <c r="B51" s="99">
        <f>'UBS Jd Colombo'!B34</f>
        <v>40</v>
      </c>
      <c r="C51" s="83">
        <f>'UBS Jd Colombo'!C34</f>
        <v>0</v>
      </c>
      <c r="D51" s="89">
        <f>'UBS Jd Colombo'!D34</f>
        <v>6</v>
      </c>
      <c r="E51" s="89">
        <f>'UBS Jd Colombo'!E34</f>
        <v>7</v>
      </c>
      <c r="F51" s="89">
        <f>'UBS Jd Colombo'!F34</f>
        <v>16</v>
      </c>
      <c r="G51" s="89">
        <f>'UBS Jd Colombo'!G34</f>
        <v>7</v>
      </c>
      <c r="H51" s="89">
        <f>'UBS Jd Colombo'!H34</f>
        <v>30</v>
      </c>
      <c r="I51" s="89">
        <f>'UBS Jd Colombo'!I34</f>
        <v>0</v>
      </c>
      <c r="J51" s="89">
        <f>'UBS Jd Colombo'!J34</f>
        <v>0</v>
      </c>
      <c r="K51" s="89">
        <f>'UBS Jd Colombo'!K34</f>
        <v>0</v>
      </c>
      <c r="L51" s="89">
        <f>'UBS Jd Colombo'!L34</f>
        <v>0</v>
      </c>
      <c r="M51" s="89">
        <f>'UBS Jd Colombo'!M34</f>
        <v>0</v>
      </c>
      <c r="N51" s="89">
        <f>'UBS Jd Colombo'!N34</f>
        <v>0</v>
      </c>
      <c r="O51" s="60">
        <f>'UBS Jd Colombo'!O34</f>
        <v>240</v>
      </c>
      <c r="P51" s="60">
        <f>'UBS Jd Colombo'!P34</f>
        <v>66</v>
      </c>
      <c r="Q51" s="100">
        <f>'UBS Jd Colombo'!Q34</f>
        <v>0.27500000000000002</v>
      </c>
    </row>
    <row r="52" spans="1:17">
      <c r="A52" s="239" t="str">
        <f>'UBS Jd Colombo'!A35</f>
        <v>Atividades Coletivas - Médico Psiquiatra</v>
      </c>
      <c r="B52" s="99">
        <f>'UBS Jd Colombo'!B35</f>
        <v>4</v>
      </c>
      <c r="C52" s="83">
        <f>'UBS Jd Colombo'!C35</f>
        <v>0</v>
      </c>
      <c r="D52" s="89">
        <f>'UBS Jd Colombo'!D35</f>
        <v>0</v>
      </c>
      <c r="E52" s="89">
        <f>'UBS Jd Colombo'!E35</f>
        <v>0</v>
      </c>
      <c r="F52" s="89">
        <f>'UBS Jd Colombo'!F35</f>
        <v>0</v>
      </c>
      <c r="G52" s="89">
        <f>'UBS Jd Colombo'!G35</f>
        <v>0</v>
      </c>
      <c r="H52" s="89">
        <f>'UBS Jd Colombo'!H35</f>
        <v>3</v>
      </c>
      <c r="I52" s="89">
        <f>'UBS Jd Colombo'!I35</f>
        <v>0</v>
      </c>
      <c r="J52" s="89">
        <f>'UBS Jd Colombo'!J35</f>
        <v>0</v>
      </c>
      <c r="K52" s="89">
        <f>'UBS Jd Colombo'!K35</f>
        <v>0</v>
      </c>
      <c r="L52" s="89">
        <f>'UBS Jd Colombo'!L35</f>
        <v>0</v>
      </c>
      <c r="M52" s="89">
        <f>'UBS Jd Colombo'!M35</f>
        <v>0</v>
      </c>
      <c r="N52" s="89">
        <f>'UBS Jd Colombo'!N35</f>
        <v>0</v>
      </c>
      <c r="O52" s="60">
        <f>'UBS Jd Colombo'!O35</f>
        <v>20</v>
      </c>
      <c r="P52" s="60">
        <f>'UBS Jd Colombo'!P35</f>
        <v>3</v>
      </c>
      <c r="Q52" s="100">
        <f>'UBS Jd Colombo'!Q35</f>
        <v>0.15</v>
      </c>
    </row>
    <row r="53" spans="1:17">
      <c r="A53" s="239" t="str">
        <f>'UBS Jd Colombo'!A36</f>
        <v>PICS - Atividade coletiva</v>
      </c>
      <c r="B53" s="99">
        <f>'UBS Jd Colombo'!B36</f>
        <v>40</v>
      </c>
      <c r="C53" s="83">
        <f>'UBS Jd Colombo'!C36</f>
        <v>5</v>
      </c>
      <c r="D53" s="89">
        <f>'UBS Jd Colombo'!D36</f>
        <v>36</v>
      </c>
      <c r="E53" s="89">
        <f>'UBS Jd Colombo'!E36</f>
        <v>44</v>
      </c>
      <c r="F53" s="89">
        <f>'UBS Jd Colombo'!F36</f>
        <v>45</v>
      </c>
      <c r="G53" s="89">
        <f>'UBS Jd Colombo'!G36</f>
        <v>20</v>
      </c>
      <c r="H53" s="89">
        <f>'UBS Jd Colombo'!H36</f>
        <v>138</v>
      </c>
      <c r="I53" s="89">
        <f>'UBS Jd Colombo'!I36</f>
        <v>0</v>
      </c>
      <c r="J53" s="89">
        <f>'UBS Jd Colombo'!J36</f>
        <v>0</v>
      </c>
      <c r="K53" s="89">
        <f>'UBS Jd Colombo'!K36</f>
        <v>0</v>
      </c>
      <c r="L53" s="89">
        <f>'UBS Jd Colombo'!L36</f>
        <v>0</v>
      </c>
      <c r="M53" s="89">
        <f>'UBS Jd Colombo'!M36</f>
        <v>0</v>
      </c>
      <c r="N53" s="89">
        <f>'UBS Jd Colombo'!N36</f>
        <v>0</v>
      </c>
      <c r="O53" s="60">
        <f>'UBS Jd Colombo'!O36</f>
        <v>240</v>
      </c>
      <c r="P53" s="60">
        <f>'UBS Jd Colombo'!P36</f>
        <v>288</v>
      </c>
      <c r="Q53" s="100">
        <f>'UBS Jd Colombo'!Q36</f>
        <v>1.2</v>
      </c>
    </row>
    <row r="54" spans="1:17">
      <c r="A54" s="239" t="str">
        <f>'UBS Jd Colombo'!A37</f>
        <v>PICS - Atividade individual</v>
      </c>
      <c r="B54" s="99">
        <f>'UBS Jd Colombo'!B37</f>
        <v>60</v>
      </c>
      <c r="C54" s="83">
        <f>'UBS Jd Colombo'!C37</f>
        <v>236</v>
      </c>
      <c r="D54" s="89">
        <f>'UBS Jd Colombo'!D37</f>
        <v>306</v>
      </c>
      <c r="E54" s="89">
        <f>'UBS Jd Colombo'!E37</f>
        <v>180</v>
      </c>
      <c r="F54" s="89">
        <f>'UBS Jd Colombo'!F37</f>
        <v>169</v>
      </c>
      <c r="G54" s="89">
        <f>'UBS Jd Colombo'!G37</f>
        <v>18</v>
      </c>
      <c r="H54" s="89">
        <f>'UBS Jd Colombo'!H37</f>
        <v>138</v>
      </c>
      <c r="I54" s="89">
        <f>'UBS Jd Colombo'!I37</f>
        <v>0</v>
      </c>
      <c r="J54" s="89">
        <f>'UBS Jd Colombo'!J37</f>
        <v>0</v>
      </c>
      <c r="K54" s="89">
        <f>'UBS Jd Colombo'!K37</f>
        <v>0</v>
      </c>
      <c r="L54" s="89">
        <f>'UBS Jd Colombo'!L37</f>
        <v>0</v>
      </c>
      <c r="M54" s="89">
        <f>'UBS Jd Colombo'!M37</f>
        <v>0</v>
      </c>
      <c r="N54" s="89">
        <f>'UBS Jd Colombo'!N37</f>
        <v>0</v>
      </c>
      <c r="O54" s="60">
        <f>'UBS Jd Colombo'!O37</f>
        <v>360</v>
      </c>
      <c r="P54" s="60">
        <f>'UBS Jd Colombo'!P37</f>
        <v>1047</v>
      </c>
      <c r="Q54" s="100">
        <f>'UBS Jd Colombo'!Q37</f>
        <v>2.9083333333333332</v>
      </c>
    </row>
    <row r="55" spans="1:17">
      <c r="A55" s="239" t="str">
        <f>'UBS Jd Colombo'!A38</f>
        <v>Visita Domiciliar do  Téc Enf ESF</v>
      </c>
      <c r="B55" s="99">
        <f>'UBS Jd Colombo'!B38</f>
        <v>448</v>
      </c>
      <c r="C55" s="83">
        <f>'UBS Jd Colombo'!C38</f>
        <v>550</v>
      </c>
      <c r="D55" s="89">
        <f>'UBS Jd Colombo'!D38</f>
        <v>502</v>
      </c>
      <c r="E55" s="89">
        <f>'UBS Jd Colombo'!E38</f>
        <v>561</v>
      </c>
      <c r="F55" s="89">
        <f>'UBS Jd Colombo'!F38</f>
        <v>479</v>
      </c>
      <c r="G55" s="89">
        <f>'UBS Jd Colombo'!G38</f>
        <v>410</v>
      </c>
      <c r="H55" s="89">
        <f>'UBS Jd Colombo'!H38</f>
        <v>349</v>
      </c>
      <c r="I55" s="89">
        <f>'UBS Jd Colombo'!I38</f>
        <v>0</v>
      </c>
      <c r="J55" s="89">
        <f>'UBS Jd Colombo'!J38</f>
        <v>0</v>
      </c>
      <c r="K55" s="89">
        <f>'UBS Jd Colombo'!K38</f>
        <v>0</v>
      </c>
      <c r="L55" s="89">
        <f>'UBS Jd Colombo'!L38</f>
        <v>0</v>
      </c>
      <c r="M55" s="89">
        <f>'UBS Jd Colombo'!M38</f>
        <v>0</v>
      </c>
      <c r="N55" s="89">
        <f>'UBS Jd Colombo'!N38</f>
        <v>0</v>
      </c>
      <c r="O55" s="60">
        <f>'UBS Jd Colombo'!O38</f>
        <v>2688</v>
      </c>
      <c r="P55" s="60">
        <f>'UBS Jd Colombo'!P38</f>
        <v>2851</v>
      </c>
      <c r="Q55" s="100">
        <f>'UBS Jd Colombo'!Q38</f>
        <v>1.0606398809523809</v>
      </c>
    </row>
    <row r="56" spans="1:17" ht="16.5" thickBot="1">
      <c r="A56" s="239" t="str">
        <f>'UBS Jd Colombo'!A39</f>
        <v>Visita Domiciliar do Agente Comunitário de Saúde</v>
      </c>
      <c r="B56" s="99">
        <f>'UBS Jd Colombo'!B39</f>
        <v>8000</v>
      </c>
      <c r="C56" s="83">
        <f>'UBS Jd Colombo'!C39</f>
        <v>11780</v>
      </c>
      <c r="D56" s="89">
        <f>'UBS Jd Colombo'!D39</f>
        <v>11414</v>
      </c>
      <c r="E56" s="89">
        <f>'UBS Jd Colombo'!E39</f>
        <v>11512</v>
      </c>
      <c r="F56" s="89">
        <f>'UBS Jd Colombo'!F39</f>
        <v>11135</v>
      </c>
      <c r="G56" s="89">
        <f>'UBS Jd Colombo'!G39</f>
        <v>6305</v>
      </c>
      <c r="H56" s="89">
        <f>'UBS Jd Colombo'!H39</f>
        <v>0</v>
      </c>
      <c r="I56" s="89">
        <f>'UBS Jd Colombo'!I39</f>
        <v>0</v>
      </c>
      <c r="J56" s="89">
        <f>'UBS Jd Colombo'!J39</f>
        <v>0</v>
      </c>
      <c r="K56" s="89">
        <f>'UBS Jd Colombo'!K39</f>
        <v>0</v>
      </c>
      <c r="L56" s="89">
        <f>'UBS Jd Colombo'!L39</f>
        <v>0</v>
      </c>
      <c r="M56" s="89">
        <f>'UBS Jd Colombo'!M39</f>
        <v>0</v>
      </c>
      <c r="N56" s="89">
        <f>'UBS Jd Colombo'!N39</f>
        <v>0</v>
      </c>
      <c r="O56" s="60">
        <f>'UBS Jd Colombo'!O39</f>
        <v>48000</v>
      </c>
      <c r="P56" s="60">
        <f>'UBS Jd Colombo'!P39</f>
        <v>52146</v>
      </c>
      <c r="Q56" s="100">
        <f>'UBS Jd Colombo'!Q39</f>
        <v>1.0863750000000001</v>
      </c>
    </row>
    <row r="57" spans="1:17" ht="16.5" thickBot="1">
      <c r="A57" s="107" t="str">
        <f>'UBS Jd Colombo'!A40</f>
        <v>SOMA</v>
      </c>
      <c r="B57" s="108">
        <f>'UBS Jd Colombo'!B40</f>
        <v>14232</v>
      </c>
      <c r="C57" s="109">
        <f>'UBS Jd Colombo'!C40</f>
        <v>17868</v>
      </c>
      <c r="D57" s="109">
        <f>'UBS Jd Colombo'!D40</f>
        <v>17053</v>
      </c>
      <c r="E57" s="109">
        <f>'UBS Jd Colombo'!E40</f>
        <v>17766</v>
      </c>
      <c r="F57" s="109">
        <f>'UBS Jd Colombo'!F40</f>
        <v>16443</v>
      </c>
      <c r="G57" s="109">
        <f>'UBS Jd Colombo'!G40</f>
        <v>11471</v>
      </c>
      <c r="H57" s="109">
        <f>'UBS Jd Colombo'!H40</f>
        <v>4452</v>
      </c>
      <c r="I57" s="109">
        <f>'UBS Jd Colombo'!I40</f>
        <v>0</v>
      </c>
      <c r="J57" s="109">
        <f>'UBS Jd Colombo'!J40</f>
        <v>0</v>
      </c>
      <c r="K57" s="109">
        <f>'UBS Jd Colombo'!K40</f>
        <v>0</v>
      </c>
      <c r="L57" s="109">
        <f>'UBS Jd Colombo'!L40</f>
        <v>0</v>
      </c>
      <c r="M57" s="109">
        <f>'UBS Jd Colombo'!M40</f>
        <v>0</v>
      </c>
      <c r="N57" s="109">
        <f>'UBS Jd Colombo'!N40</f>
        <v>0</v>
      </c>
      <c r="O57" s="109">
        <f>'UBS Jd Colombo'!O40</f>
        <v>85357</v>
      </c>
      <c r="P57" s="109">
        <f>'UBS Jd Colombo'!P40</f>
        <v>85053</v>
      </c>
      <c r="Q57" s="110">
        <f>'UBS Jd Colombo'!Q40</f>
        <v>0.99643848776315946</v>
      </c>
    </row>
    <row r="58" spans="1:17">
      <c r="B58" s="111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3"/>
    </row>
    <row r="59" spans="1:17" ht="16.5" thickBot="1">
      <c r="A59" s="215" t="s">
        <v>211</v>
      </c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5"/>
    </row>
    <row r="60" spans="1:17" ht="16.5" thickBot="1">
      <c r="A60" s="116" t="s">
        <v>2</v>
      </c>
      <c r="B60" s="117" t="s">
        <v>194</v>
      </c>
      <c r="C60" s="79" t="s">
        <v>195</v>
      </c>
      <c r="D60" s="79" t="s">
        <v>196</v>
      </c>
      <c r="E60" s="79" t="s">
        <v>197</v>
      </c>
      <c r="F60" s="79" t="s">
        <v>198</v>
      </c>
      <c r="G60" s="79" t="s">
        <v>199</v>
      </c>
      <c r="H60" s="79" t="s">
        <v>200</v>
      </c>
      <c r="I60" s="79" t="s">
        <v>201</v>
      </c>
      <c r="J60" s="79" t="s">
        <v>202</v>
      </c>
      <c r="K60" s="79" t="s">
        <v>203</v>
      </c>
      <c r="L60" s="79" t="s">
        <v>204</v>
      </c>
      <c r="M60" s="79" t="s">
        <v>205</v>
      </c>
      <c r="N60" s="79" t="s">
        <v>206</v>
      </c>
      <c r="O60" s="79" t="s">
        <v>207</v>
      </c>
      <c r="P60" s="79" t="s">
        <v>208</v>
      </c>
      <c r="Q60" s="80" t="s">
        <v>19</v>
      </c>
    </row>
    <row r="61" spans="1:17" ht="16.5" thickTop="1">
      <c r="A61" s="237" t="str">
        <f>'UBS Vila Dalva'!A9</f>
        <v>Atividades Individuais - Assistente Social</v>
      </c>
      <c r="B61" s="118">
        <f>'UBS Vila Dalva'!B9</f>
        <v>61</v>
      </c>
      <c r="C61" s="83">
        <f>'UBS Vila Dalva'!C9</f>
        <v>85</v>
      </c>
      <c r="D61" s="84">
        <f>'UBS Vila Dalva'!D9</f>
        <v>24</v>
      </c>
      <c r="E61" s="84">
        <f>'UBS Vila Dalva'!E9</f>
        <v>80</v>
      </c>
      <c r="F61" s="84">
        <f>'UBS Vila Dalva'!F9</f>
        <v>9</v>
      </c>
      <c r="G61" s="84">
        <f>'UBS Vila Dalva'!G9</f>
        <v>118</v>
      </c>
      <c r="H61" s="84">
        <f>'UBS Vila Dalva'!H9</f>
        <v>74</v>
      </c>
      <c r="I61" s="84">
        <f>'UBS Vila Dalva'!I9</f>
        <v>0</v>
      </c>
      <c r="J61" s="84">
        <f>'UBS Vila Dalva'!J9</f>
        <v>0</v>
      </c>
      <c r="K61" s="84">
        <f>'UBS Vila Dalva'!K9</f>
        <v>0</v>
      </c>
      <c r="L61" s="84">
        <f>'UBS Vila Dalva'!L9</f>
        <v>0</v>
      </c>
      <c r="M61" s="84">
        <f>'UBS Vila Dalva'!M9</f>
        <v>0</v>
      </c>
      <c r="N61" s="84">
        <f>'UBS Vila Dalva'!N9</f>
        <v>0</v>
      </c>
      <c r="O61" s="56">
        <f>'UBS Vila Dalva'!O9</f>
        <v>366</v>
      </c>
      <c r="P61" s="56">
        <f>'UBS Vila Dalva'!P9</f>
        <v>390</v>
      </c>
      <c r="Q61" s="102">
        <f>'UBS Vila Dalva'!Q9</f>
        <v>1.0655737704918034</v>
      </c>
    </row>
    <row r="62" spans="1:17">
      <c r="A62" s="237" t="str">
        <f>'UBS Vila Dalva'!A10</f>
        <v>Atividades Individuais - Farmacêutico</v>
      </c>
      <c r="B62" s="118">
        <f>'UBS Vila Dalva'!B10</f>
        <v>96</v>
      </c>
      <c r="C62" s="83">
        <f>'UBS Vila Dalva'!C10</f>
        <v>114</v>
      </c>
      <c r="D62" s="84">
        <f>'UBS Vila Dalva'!D10</f>
        <v>114</v>
      </c>
      <c r="E62" s="84">
        <f>'UBS Vila Dalva'!E10</f>
        <v>74</v>
      </c>
      <c r="F62" s="84">
        <f>'UBS Vila Dalva'!F10</f>
        <v>0</v>
      </c>
      <c r="G62" s="84">
        <f>'UBS Vila Dalva'!G10</f>
        <v>42</v>
      </c>
      <c r="H62" s="84">
        <f>'UBS Vila Dalva'!H10</f>
        <v>84</v>
      </c>
      <c r="I62" s="84">
        <f>'UBS Vila Dalva'!I10</f>
        <v>0</v>
      </c>
      <c r="J62" s="84">
        <f>'UBS Vila Dalva'!J10</f>
        <v>0</v>
      </c>
      <c r="K62" s="84">
        <f>'UBS Vila Dalva'!K10</f>
        <v>0</v>
      </c>
      <c r="L62" s="84">
        <f>'UBS Vila Dalva'!L10</f>
        <v>0</v>
      </c>
      <c r="M62" s="84">
        <f>'UBS Vila Dalva'!M10</f>
        <v>0</v>
      </c>
      <c r="N62" s="84">
        <f>'UBS Vila Dalva'!N10</f>
        <v>0</v>
      </c>
      <c r="O62" s="56">
        <f>'UBS Vila Dalva'!O10</f>
        <v>576</v>
      </c>
      <c r="P62" s="56">
        <f>'UBS Vila Dalva'!P10</f>
        <v>428</v>
      </c>
      <c r="Q62" s="102">
        <f>'UBS Vila Dalva'!Q10</f>
        <v>0.74305555555555558</v>
      </c>
    </row>
    <row r="63" spans="1:17">
      <c r="A63" s="237" t="str">
        <f>'UBS Vila Dalva'!A11</f>
        <v>Atividades Individuais - Fisioterapeuta</v>
      </c>
      <c r="B63" s="118">
        <f>'UBS Vila Dalva'!B11</f>
        <v>46</v>
      </c>
      <c r="C63" s="83">
        <f>'UBS Vila Dalva'!C11</f>
        <v>70</v>
      </c>
      <c r="D63" s="84">
        <f>'UBS Vila Dalva'!D11</f>
        <v>51</v>
      </c>
      <c r="E63" s="84">
        <f>'UBS Vila Dalva'!E11</f>
        <v>77</v>
      </c>
      <c r="F63" s="84">
        <f>'UBS Vila Dalva'!F11</f>
        <v>4</v>
      </c>
      <c r="G63" s="84">
        <f>'UBS Vila Dalva'!G11</f>
        <v>68</v>
      </c>
      <c r="H63" s="84">
        <f>'UBS Vila Dalva'!H11</f>
        <v>62</v>
      </c>
      <c r="I63" s="84">
        <f>'UBS Vila Dalva'!I11</f>
        <v>0</v>
      </c>
      <c r="J63" s="84">
        <f>'UBS Vila Dalva'!J11</f>
        <v>0</v>
      </c>
      <c r="K63" s="84">
        <f>'UBS Vila Dalva'!K11</f>
        <v>0</v>
      </c>
      <c r="L63" s="84">
        <f>'UBS Vila Dalva'!L11</f>
        <v>0</v>
      </c>
      <c r="M63" s="84">
        <f>'UBS Vila Dalva'!M11</f>
        <v>0</v>
      </c>
      <c r="N63" s="84">
        <f>'UBS Vila Dalva'!N11</f>
        <v>0</v>
      </c>
      <c r="O63" s="56">
        <f>'UBS Vila Dalva'!O11</f>
        <v>276</v>
      </c>
      <c r="P63" s="56">
        <f>'UBS Vila Dalva'!P11</f>
        <v>332</v>
      </c>
      <c r="Q63" s="102">
        <f>'UBS Vila Dalva'!Q11</f>
        <v>1.2028985507246377</v>
      </c>
    </row>
    <row r="64" spans="1:17">
      <c r="A64" s="237" t="str">
        <f>'UBS Vila Dalva'!A12</f>
        <v>Atividades Individuais - Fonoaudiólogo</v>
      </c>
      <c r="B64" s="118">
        <f>'UBS Vila Dalva'!B12</f>
        <v>32</v>
      </c>
      <c r="C64" s="83">
        <f>'UBS Vila Dalva'!C12</f>
        <v>0</v>
      </c>
      <c r="D64" s="84">
        <f>'UBS Vila Dalva'!D12</f>
        <v>25</v>
      </c>
      <c r="E64" s="84">
        <f>'UBS Vila Dalva'!E12</f>
        <v>27</v>
      </c>
      <c r="F64" s="84">
        <f>'UBS Vila Dalva'!F12</f>
        <v>2</v>
      </c>
      <c r="G64" s="84">
        <f>'UBS Vila Dalva'!G12</f>
        <v>24</v>
      </c>
      <c r="H64" s="84">
        <f>'UBS Vila Dalva'!H12</f>
        <v>15</v>
      </c>
      <c r="I64" s="84">
        <f>'UBS Vila Dalva'!I12</f>
        <v>0</v>
      </c>
      <c r="J64" s="84">
        <f>'UBS Vila Dalva'!J12</f>
        <v>0</v>
      </c>
      <c r="K64" s="84">
        <f>'UBS Vila Dalva'!K12</f>
        <v>0</v>
      </c>
      <c r="L64" s="84">
        <f>'UBS Vila Dalva'!L12</f>
        <v>0</v>
      </c>
      <c r="M64" s="84">
        <f>'UBS Vila Dalva'!M12</f>
        <v>0</v>
      </c>
      <c r="N64" s="84">
        <f>'UBS Vila Dalva'!N12</f>
        <v>0</v>
      </c>
      <c r="O64" s="56">
        <f>'UBS Vila Dalva'!O12</f>
        <v>192</v>
      </c>
      <c r="P64" s="56">
        <f>'UBS Vila Dalva'!P12</f>
        <v>93</v>
      </c>
      <c r="Q64" s="102">
        <f>'UBS Vila Dalva'!Q12</f>
        <v>0.484375</v>
      </c>
    </row>
    <row r="65" spans="1:17">
      <c r="A65" s="237" t="str">
        <f>'UBS Vila Dalva'!A13</f>
        <v>Atividades Individuais - Médico Psiquiatra</v>
      </c>
      <c r="B65" s="118">
        <f>'UBS Vila Dalva'!B13</f>
        <v>55</v>
      </c>
      <c r="C65" s="83">
        <f>'UBS Vila Dalva'!C13</f>
        <v>152</v>
      </c>
      <c r="D65" s="84">
        <f>'UBS Vila Dalva'!D13</f>
        <v>133</v>
      </c>
      <c r="E65" s="84">
        <f>'UBS Vila Dalva'!E13</f>
        <v>202</v>
      </c>
      <c r="F65" s="84">
        <f>'UBS Vila Dalva'!F13</f>
        <v>0</v>
      </c>
      <c r="G65" s="84">
        <f>'UBS Vila Dalva'!G13</f>
        <v>3</v>
      </c>
      <c r="H65" s="84">
        <f>'UBS Vila Dalva'!H13</f>
        <v>0</v>
      </c>
      <c r="I65" s="84">
        <f>'UBS Vila Dalva'!I13</f>
        <v>0</v>
      </c>
      <c r="J65" s="84">
        <f>'UBS Vila Dalva'!J13</f>
        <v>0</v>
      </c>
      <c r="K65" s="84">
        <f>'UBS Vila Dalva'!K13</f>
        <v>0</v>
      </c>
      <c r="L65" s="84">
        <f>'UBS Vila Dalva'!L13</f>
        <v>0</v>
      </c>
      <c r="M65" s="84">
        <f>'UBS Vila Dalva'!M13</f>
        <v>0</v>
      </c>
      <c r="N65" s="84">
        <f>'UBS Vila Dalva'!N13</f>
        <v>0</v>
      </c>
      <c r="O65" s="56">
        <f>'UBS Vila Dalva'!O13</f>
        <v>330</v>
      </c>
      <c r="P65" s="56">
        <f>'UBS Vila Dalva'!P13</f>
        <v>490</v>
      </c>
      <c r="Q65" s="102">
        <f>'UBS Vila Dalva'!Q13</f>
        <v>1.4848484848484849</v>
      </c>
    </row>
    <row r="66" spans="1:17" ht="19.5" customHeight="1">
      <c r="A66" s="237" t="str">
        <f>'UBS Vila Dalva'!A14</f>
        <v>Atividades Individuias - Nutricionista</v>
      </c>
      <c r="B66" s="118">
        <f>'UBS Vila Dalva'!B14</f>
        <v>60</v>
      </c>
      <c r="C66" s="83">
        <f>'UBS Vila Dalva'!C14</f>
        <v>90</v>
      </c>
      <c r="D66" s="84">
        <f>'UBS Vila Dalva'!D14</f>
        <v>67</v>
      </c>
      <c r="E66" s="84">
        <f>'UBS Vila Dalva'!E14</f>
        <v>79</v>
      </c>
      <c r="F66" s="84">
        <f>'UBS Vila Dalva'!F14</f>
        <v>7</v>
      </c>
      <c r="G66" s="84">
        <f>'UBS Vila Dalva'!G14</f>
        <v>74</v>
      </c>
      <c r="H66" s="84">
        <f>'UBS Vila Dalva'!H14</f>
        <v>69</v>
      </c>
      <c r="I66" s="84">
        <f>'UBS Vila Dalva'!I14</f>
        <v>0</v>
      </c>
      <c r="J66" s="84">
        <f>'UBS Vila Dalva'!J14</f>
        <v>0</v>
      </c>
      <c r="K66" s="84">
        <f>'UBS Vila Dalva'!K14</f>
        <v>0</v>
      </c>
      <c r="L66" s="84">
        <f>'UBS Vila Dalva'!L14</f>
        <v>0</v>
      </c>
      <c r="M66" s="84">
        <f>'UBS Vila Dalva'!M14</f>
        <v>0</v>
      </c>
      <c r="N66" s="84">
        <f>'UBS Vila Dalva'!N14</f>
        <v>0</v>
      </c>
      <c r="O66" s="56">
        <f>'UBS Vila Dalva'!O14</f>
        <v>360</v>
      </c>
      <c r="P66" s="56">
        <f>'UBS Vila Dalva'!P14</f>
        <v>386</v>
      </c>
      <c r="Q66" s="102">
        <f>'UBS Vila Dalva'!Q14</f>
        <v>1.0722222222222222</v>
      </c>
    </row>
    <row r="67" spans="1:17" ht="15" customHeight="1">
      <c r="A67" s="237" t="str">
        <f>'UBS Vila Dalva'!A15</f>
        <v>Atividades Individuais - Psicólogo</v>
      </c>
      <c r="B67" s="118">
        <f>'UBS Vila Dalva'!B15</f>
        <v>32</v>
      </c>
      <c r="C67" s="83">
        <f>'UBS Vila Dalva'!C15</f>
        <v>66</v>
      </c>
      <c r="D67" s="84">
        <f>'UBS Vila Dalva'!D15</f>
        <v>43</v>
      </c>
      <c r="E67" s="84">
        <f>'UBS Vila Dalva'!E15</f>
        <v>18</v>
      </c>
      <c r="F67" s="84">
        <f>'UBS Vila Dalva'!F15</f>
        <v>0</v>
      </c>
      <c r="G67" s="84">
        <f>'UBS Vila Dalva'!G15</f>
        <v>48</v>
      </c>
      <c r="H67" s="84">
        <f>'UBS Vila Dalva'!H15</f>
        <v>41</v>
      </c>
      <c r="I67" s="84">
        <f>'UBS Vila Dalva'!I15</f>
        <v>0</v>
      </c>
      <c r="J67" s="84">
        <f>'UBS Vila Dalva'!J15</f>
        <v>0</v>
      </c>
      <c r="K67" s="84">
        <f>'UBS Vila Dalva'!K15</f>
        <v>0</v>
      </c>
      <c r="L67" s="84">
        <f>'UBS Vila Dalva'!L15</f>
        <v>0</v>
      </c>
      <c r="M67" s="84">
        <f>'UBS Vila Dalva'!M15</f>
        <v>0</v>
      </c>
      <c r="N67" s="84">
        <f>'UBS Vila Dalva'!N15</f>
        <v>0</v>
      </c>
      <c r="O67" s="56">
        <f>'UBS Vila Dalva'!O15</f>
        <v>192</v>
      </c>
      <c r="P67" s="56">
        <f>'UBS Vila Dalva'!P15</f>
        <v>216</v>
      </c>
      <c r="Q67" s="102">
        <f>'UBS Vila Dalva'!Q15</f>
        <v>1.125</v>
      </c>
    </row>
    <row r="68" spans="1:17" ht="22.5" customHeight="1">
      <c r="A68" s="237" t="str">
        <f>'UBS Vila Dalva'!A16</f>
        <v>Consulta Enfermagem do Enfermeiro ESF</v>
      </c>
      <c r="B68" s="118">
        <f>'UBS Vila Dalva'!B16</f>
        <v>900</v>
      </c>
      <c r="C68" s="83">
        <f>'UBS Vila Dalva'!C16</f>
        <v>891</v>
      </c>
      <c r="D68" s="84">
        <f>'UBS Vila Dalva'!D16</f>
        <v>808</v>
      </c>
      <c r="E68" s="84">
        <f>'UBS Vila Dalva'!E16</f>
        <v>1140</v>
      </c>
      <c r="F68" s="84">
        <f>'UBS Vila Dalva'!F16</f>
        <v>1105</v>
      </c>
      <c r="G68" s="84">
        <f>'UBS Vila Dalva'!G16</f>
        <v>1037</v>
      </c>
      <c r="H68" s="84">
        <f>'UBS Vila Dalva'!H16</f>
        <v>989</v>
      </c>
      <c r="I68" s="84">
        <f>'UBS Vila Dalva'!I16</f>
        <v>0</v>
      </c>
      <c r="J68" s="84">
        <f>'UBS Vila Dalva'!J16</f>
        <v>0</v>
      </c>
      <c r="K68" s="84">
        <f>'UBS Vila Dalva'!K16</f>
        <v>0</v>
      </c>
      <c r="L68" s="84">
        <f>'UBS Vila Dalva'!L16</f>
        <v>0</v>
      </c>
      <c r="M68" s="84">
        <f>'UBS Vila Dalva'!M16</f>
        <v>0</v>
      </c>
      <c r="N68" s="84">
        <f>'UBS Vila Dalva'!N16</f>
        <v>0</v>
      </c>
      <c r="O68" s="56">
        <f>'UBS Vila Dalva'!O16</f>
        <v>5400</v>
      </c>
      <c r="P68" s="56">
        <f>'UBS Vila Dalva'!P16</f>
        <v>5970</v>
      </c>
      <c r="Q68" s="102">
        <f>'UBS Vila Dalva'!Q16</f>
        <v>1.1055555555555556</v>
      </c>
    </row>
    <row r="69" spans="1:17" ht="21.75" customHeight="1">
      <c r="A69" s="237" t="str">
        <f>'UBS Vila Dalva'!A17</f>
        <v>Consulta Médica do Médico ESF</v>
      </c>
      <c r="B69" s="118">
        <f>'UBS Vila Dalva'!B17</f>
        <v>2080</v>
      </c>
      <c r="C69" s="83">
        <f>'UBS Vila Dalva'!C17</f>
        <v>2450</v>
      </c>
      <c r="D69" s="83">
        <f>'UBS Vila Dalva'!D17</f>
        <v>1978</v>
      </c>
      <c r="E69" s="83">
        <f>'UBS Vila Dalva'!E17</f>
        <v>2933</v>
      </c>
      <c r="F69" s="83">
        <f>'UBS Vila Dalva'!F17</f>
        <v>2491</v>
      </c>
      <c r="G69" s="83">
        <f>'UBS Vila Dalva'!G17</f>
        <v>2526</v>
      </c>
      <c r="H69" s="83">
        <f>'UBS Vila Dalva'!H17</f>
        <v>2166</v>
      </c>
      <c r="I69" s="83">
        <f>'UBS Vila Dalva'!I17</f>
        <v>0</v>
      </c>
      <c r="J69" s="83">
        <f>'UBS Vila Dalva'!J17</f>
        <v>0</v>
      </c>
      <c r="K69" s="83">
        <f>'UBS Vila Dalva'!K17</f>
        <v>0</v>
      </c>
      <c r="L69" s="83">
        <f>'UBS Vila Dalva'!L17</f>
        <v>0</v>
      </c>
      <c r="M69" s="83">
        <f>'UBS Vila Dalva'!M17</f>
        <v>0</v>
      </c>
      <c r="N69" s="83">
        <f>'UBS Vila Dalva'!N17</f>
        <v>0</v>
      </c>
      <c r="O69" s="56">
        <f>'UBS Vila Dalva'!O17</f>
        <v>12480</v>
      </c>
      <c r="P69" s="56">
        <f>'UBS Vila Dalva'!P17</f>
        <v>14544</v>
      </c>
      <c r="Q69" s="102">
        <f>'UBS Vila Dalva'!Q17</f>
        <v>1.1653846153846155</v>
      </c>
    </row>
    <row r="70" spans="1:17" ht="21.75" customHeight="1">
      <c r="A70" s="237" t="str">
        <f>'UBS Vila Dalva'!A18</f>
        <v>Consulta/At Domiciliar do Enfermeiro ESF</v>
      </c>
      <c r="B70" s="118">
        <f>'UBS Vila Dalva'!B19</f>
        <v>80</v>
      </c>
      <c r="C70" s="83">
        <f>'UBS Vila Dalva'!C18</f>
        <v>72</v>
      </c>
      <c r="D70" s="83">
        <f>'UBS Vila Dalva'!D18</f>
        <v>63</v>
      </c>
      <c r="E70" s="83">
        <f>'UBS Vila Dalva'!E18</f>
        <v>88</v>
      </c>
      <c r="F70" s="83">
        <f>'UBS Vila Dalva'!F18</f>
        <v>136</v>
      </c>
      <c r="G70" s="84">
        <f>'UBS Vila Dalva'!G19</f>
        <v>66</v>
      </c>
      <c r="H70" s="84">
        <f>'UBS Vila Dalva'!H19</f>
        <v>36</v>
      </c>
      <c r="I70" s="84">
        <f>'UBS Vila Dalva'!I19</f>
        <v>0</v>
      </c>
      <c r="J70" s="84">
        <f>'UBS Vila Dalva'!J19</f>
        <v>0</v>
      </c>
      <c r="K70" s="84">
        <f>'UBS Vila Dalva'!K19</f>
        <v>0</v>
      </c>
      <c r="L70" s="84">
        <f>'UBS Vila Dalva'!L19</f>
        <v>0</v>
      </c>
      <c r="M70" s="84">
        <f>'UBS Vila Dalva'!M19</f>
        <v>0</v>
      </c>
      <c r="N70" s="84">
        <f>'UBS Vila Dalva'!N19</f>
        <v>0</v>
      </c>
      <c r="O70" s="56">
        <f>'UBS Vila Dalva'!O18</f>
        <v>480</v>
      </c>
      <c r="P70" s="56">
        <f>'UBS Vila Dalva'!P18</f>
        <v>501</v>
      </c>
      <c r="Q70" s="102">
        <f>'UBS Vila Dalva'!Q18</f>
        <v>1.04375</v>
      </c>
    </row>
    <row r="71" spans="1:17" ht="21.75" customHeight="1">
      <c r="A71" s="237" t="str">
        <f>'UBS Vila Dalva'!A19</f>
        <v>Consulta/At Domiciliar do Médico ESF</v>
      </c>
      <c r="B71" s="118">
        <f>'UBS Vila Dalva'!B19</f>
        <v>80</v>
      </c>
      <c r="C71" s="83">
        <f>'UBS Vila Dalva'!C19</f>
        <v>46</v>
      </c>
      <c r="D71" s="83">
        <f>'UBS Vila Dalva'!D19</f>
        <v>32</v>
      </c>
      <c r="E71" s="83">
        <f>'UBS Vila Dalva'!E19</f>
        <v>81</v>
      </c>
      <c r="F71" s="83">
        <f>'UBS Vila Dalva'!F19</f>
        <v>72</v>
      </c>
      <c r="G71" s="83">
        <f>'UBS Vila Dalva'!G19</f>
        <v>66</v>
      </c>
      <c r="H71" s="83">
        <f>'UBS Vila Dalva'!H19</f>
        <v>36</v>
      </c>
      <c r="I71" s="83">
        <f>'UBS Vila Dalva'!I19</f>
        <v>0</v>
      </c>
      <c r="J71" s="83">
        <f>'UBS Vila Dalva'!J19</f>
        <v>0</v>
      </c>
      <c r="K71" s="83">
        <f>'UBS Vila Dalva'!K19</f>
        <v>0</v>
      </c>
      <c r="L71" s="83">
        <f>'UBS Vila Dalva'!L19</f>
        <v>0</v>
      </c>
      <c r="M71" s="83">
        <f>'UBS Vila Dalva'!M19</f>
        <v>0</v>
      </c>
      <c r="N71" s="83">
        <f>'UBS Vila Dalva'!N19</f>
        <v>0</v>
      </c>
      <c r="O71" s="56">
        <f>'UBS Vila Dalva'!O19</f>
        <v>480</v>
      </c>
      <c r="P71" s="56">
        <f>'UBS Vila Dalva'!P19</f>
        <v>333</v>
      </c>
      <c r="Q71" s="102">
        <f>'UBS Vila Dalva'!Q19</f>
        <v>0.69374999999999998</v>
      </c>
    </row>
    <row r="72" spans="1:17" ht="17.25" customHeight="1">
      <c r="A72" s="237" t="str">
        <f>'UBS Vila Dalva'!A20</f>
        <v>ESB I - Consultas/atendimentos</v>
      </c>
      <c r="B72" s="118">
        <f>'UBS Vila Dalva'!B20</f>
        <v>186</v>
      </c>
      <c r="C72" s="83">
        <f>'UBS Vila Dalva'!C20</f>
        <v>129</v>
      </c>
      <c r="D72" s="84">
        <f>'UBS Vila Dalva'!D20</f>
        <v>199</v>
      </c>
      <c r="E72" s="84">
        <f>'UBS Vila Dalva'!E20</f>
        <v>255</v>
      </c>
      <c r="F72" s="84">
        <f>'UBS Vila Dalva'!F20</f>
        <v>255</v>
      </c>
      <c r="G72" s="84">
        <f>'UBS Vila Dalva'!G20</f>
        <v>315</v>
      </c>
      <c r="H72" s="84">
        <f>'UBS Vila Dalva'!H20</f>
        <v>105</v>
      </c>
      <c r="I72" s="84">
        <f>'UBS Vila Dalva'!I20</f>
        <v>0</v>
      </c>
      <c r="J72" s="84">
        <f>'UBS Vila Dalva'!J20</f>
        <v>0</v>
      </c>
      <c r="K72" s="84">
        <f>'UBS Vila Dalva'!K20</f>
        <v>0</v>
      </c>
      <c r="L72" s="84">
        <f>'UBS Vila Dalva'!L20</f>
        <v>0</v>
      </c>
      <c r="M72" s="84">
        <f>'UBS Vila Dalva'!M20</f>
        <v>0</v>
      </c>
      <c r="N72" s="84">
        <f>'UBS Vila Dalva'!N20</f>
        <v>0</v>
      </c>
      <c r="O72" s="56">
        <f>'UBS Vila Dalva'!O20</f>
        <v>1272</v>
      </c>
      <c r="P72" s="56">
        <f>'UBS Vila Dalva'!P20</f>
        <v>1258</v>
      </c>
      <c r="Q72" s="102">
        <f>'UBS Vila Dalva'!Q20</f>
        <v>0.98899371069182385</v>
      </c>
    </row>
    <row r="73" spans="1:17">
      <c r="A73" s="237" t="str">
        <f>'UBS Vila Dalva'!A21</f>
        <v>ESB I - TI clínico/restaurador</v>
      </c>
      <c r="B73" s="118">
        <f>'UBS Vila Dalva'!B21</f>
        <v>42</v>
      </c>
      <c r="C73" s="83">
        <f>'UBS Vila Dalva'!C21</f>
        <v>37</v>
      </c>
      <c r="D73" s="84">
        <f>'UBS Vila Dalva'!D21</f>
        <v>48</v>
      </c>
      <c r="E73" s="84">
        <f>'UBS Vila Dalva'!E21</f>
        <v>75</v>
      </c>
      <c r="F73" s="84">
        <f>'UBS Vila Dalva'!F21</f>
        <v>75</v>
      </c>
      <c r="G73" s="84">
        <f>'UBS Vila Dalva'!G21</f>
        <v>90</v>
      </c>
      <c r="H73" s="84">
        <f>'UBS Vila Dalva'!H21</f>
        <v>21</v>
      </c>
      <c r="I73" s="84">
        <f>'UBS Vila Dalva'!I21</f>
        <v>0</v>
      </c>
      <c r="J73" s="84">
        <f>'UBS Vila Dalva'!J21</f>
        <v>0</v>
      </c>
      <c r="K73" s="84">
        <f>'UBS Vila Dalva'!K21</f>
        <v>0</v>
      </c>
      <c r="L73" s="84">
        <f>'UBS Vila Dalva'!L21</f>
        <v>0</v>
      </c>
      <c r="M73" s="84">
        <f>'UBS Vila Dalva'!M21</f>
        <v>0</v>
      </c>
      <c r="N73" s="84">
        <f>'UBS Vila Dalva'!N21</f>
        <v>0</v>
      </c>
      <c r="O73" s="56">
        <f>'UBS Vila Dalva'!O21</f>
        <v>288</v>
      </c>
      <c r="P73" s="56">
        <f>'UBS Vila Dalva'!P21</f>
        <v>346</v>
      </c>
      <c r="Q73" s="102">
        <f>'UBS Vila Dalva'!Q21</f>
        <v>1.2013888888888888</v>
      </c>
    </row>
    <row r="74" spans="1:17">
      <c r="A74" s="237" t="str">
        <f>'UBS Vila Dalva'!A22</f>
        <v xml:space="preserve">ESB I - TI Protese (Monitoramento M29 e M30)  </v>
      </c>
      <c r="B74" s="118">
        <f>'UBS Vila Dalva'!B22</f>
        <v>3</v>
      </c>
      <c r="C74" s="83">
        <f>'UBS Vila Dalva'!C22</f>
        <v>0</v>
      </c>
      <c r="D74" s="84">
        <f>'UBS Vila Dalva'!D22</f>
        <v>0</v>
      </c>
      <c r="E74" s="84">
        <f>'UBS Vila Dalva'!E22</f>
        <v>0</v>
      </c>
      <c r="F74" s="84">
        <f>'UBS Vila Dalva'!F22</f>
        <v>0</v>
      </c>
      <c r="G74" s="84">
        <f>'UBS Vila Dalva'!G22</f>
        <v>0</v>
      </c>
      <c r="H74" s="84">
        <f>'UBS Vila Dalva'!H22</f>
        <v>0</v>
      </c>
      <c r="I74" s="84">
        <f>'UBS Vila Dalva'!I22</f>
        <v>0</v>
      </c>
      <c r="J74" s="84">
        <f>'UBS Vila Dalva'!J22</f>
        <v>0</v>
      </c>
      <c r="K74" s="84">
        <f>'UBS Vila Dalva'!K22</f>
        <v>0</v>
      </c>
      <c r="L74" s="84">
        <f>'UBS Vila Dalva'!L22</f>
        <v>0</v>
      </c>
      <c r="M74" s="84">
        <f>'UBS Vila Dalva'!M22</f>
        <v>0</v>
      </c>
      <c r="N74" s="84">
        <f>'UBS Vila Dalva'!N22</f>
        <v>0</v>
      </c>
      <c r="O74" s="56">
        <f>'UBS Vila Dalva'!O22</f>
        <v>20</v>
      </c>
      <c r="P74" s="56">
        <f>'UBS Vila Dalva'!P22</f>
        <v>0</v>
      </c>
      <c r="Q74" s="102">
        <f>'UBS Vila Dalva'!Q22</f>
        <v>0</v>
      </c>
    </row>
    <row r="75" spans="1:17">
      <c r="A75" s="237" t="str">
        <f>'UBS Vila Dalva'!A23</f>
        <v>ESB II - Consultas/atendimentos - RT</v>
      </c>
      <c r="B75" s="118">
        <f>'UBS Vila Dalva'!B23</f>
        <v>90</v>
      </c>
      <c r="C75" s="83">
        <f>'UBS Vila Dalva'!C23</f>
        <v>361</v>
      </c>
      <c r="D75" s="84">
        <f>'UBS Vila Dalva'!D23</f>
        <v>97</v>
      </c>
      <c r="E75" s="84">
        <f>'UBS Vila Dalva'!E23</f>
        <v>206</v>
      </c>
      <c r="F75" s="84">
        <f>'UBS Vila Dalva'!F23</f>
        <v>172</v>
      </c>
      <c r="G75" s="84">
        <f>'UBS Vila Dalva'!G23</f>
        <v>220</v>
      </c>
      <c r="H75" s="84">
        <f>'UBS Vila Dalva'!H23</f>
        <v>185</v>
      </c>
      <c r="I75" s="84">
        <f>'UBS Vila Dalva'!I23</f>
        <v>0</v>
      </c>
      <c r="J75" s="84">
        <f>'UBS Vila Dalva'!J23</f>
        <v>0</v>
      </c>
      <c r="K75" s="84">
        <f>'UBS Vila Dalva'!K23</f>
        <v>0</v>
      </c>
      <c r="L75" s="84">
        <f>'UBS Vila Dalva'!L23</f>
        <v>0</v>
      </c>
      <c r="M75" s="84">
        <f>'UBS Vila Dalva'!M23</f>
        <v>0</v>
      </c>
      <c r="N75" s="84">
        <f>'UBS Vila Dalva'!N23</f>
        <v>0</v>
      </c>
      <c r="O75" s="56">
        <f>'UBS Vila Dalva'!O23</f>
        <v>540</v>
      </c>
      <c r="P75" s="56">
        <f>'UBS Vila Dalva'!P23</f>
        <v>1241</v>
      </c>
      <c r="Q75" s="102">
        <f>'UBS Vila Dalva'!Q23</f>
        <v>2.2981481481481483</v>
      </c>
    </row>
    <row r="76" spans="1:17">
      <c r="A76" s="237" t="str">
        <f>'UBS Vila Dalva'!A24</f>
        <v>ESB II - TI clínico/restaurador - RT</v>
      </c>
      <c r="B76" s="118">
        <f>'UBS Vila Dalva'!B24</f>
        <v>20</v>
      </c>
      <c r="C76" s="83">
        <f>'UBS Vila Dalva'!C24</f>
        <v>94</v>
      </c>
      <c r="D76" s="84">
        <f>'UBS Vila Dalva'!D24</f>
        <v>15</v>
      </c>
      <c r="E76" s="84">
        <f>'UBS Vila Dalva'!E24</f>
        <v>33</v>
      </c>
      <c r="F76" s="84">
        <f>'UBS Vila Dalva'!F24</f>
        <v>15</v>
      </c>
      <c r="G76" s="84">
        <f>'UBS Vila Dalva'!G24</f>
        <v>56</v>
      </c>
      <c r="H76" s="84">
        <f>'UBS Vila Dalva'!H24</f>
        <v>38</v>
      </c>
      <c r="I76" s="84">
        <f>'UBS Vila Dalva'!I24</f>
        <v>0</v>
      </c>
      <c r="J76" s="84">
        <f>'UBS Vila Dalva'!J24</f>
        <v>0</v>
      </c>
      <c r="K76" s="84">
        <f>'UBS Vila Dalva'!K24</f>
        <v>0</v>
      </c>
      <c r="L76" s="84">
        <f>'UBS Vila Dalva'!L24</f>
        <v>0</v>
      </c>
      <c r="M76" s="84">
        <f>'UBS Vila Dalva'!M24</f>
        <v>0</v>
      </c>
      <c r="N76" s="84">
        <f>'UBS Vila Dalva'!N24</f>
        <v>0</v>
      </c>
      <c r="O76" s="56">
        <f>'UBS Vila Dalva'!O24</f>
        <v>120</v>
      </c>
      <c r="P76" s="56">
        <f>'UBS Vila Dalva'!P24</f>
        <v>251</v>
      </c>
      <c r="Q76" s="102">
        <f>'UBS Vila Dalva'!Q24</f>
        <v>2.0916666666666668</v>
      </c>
    </row>
    <row r="77" spans="1:17">
      <c r="A77" s="237" t="str">
        <f>'UBS Vila Dalva'!A25</f>
        <v>ESB II - TI Protese (Monitoramento M29 e M30)</v>
      </c>
      <c r="B77" s="118">
        <f>'UBS Vila Dalva'!B25</f>
        <v>3</v>
      </c>
      <c r="C77" s="83">
        <f>'UBS Vila Dalva'!C25</f>
        <v>2</v>
      </c>
      <c r="D77" s="84">
        <f>'UBS Vila Dalva'!D25</f>
        <v>0</v>
      </c>
      <c r="E77" s="84">
        <f>'UBS Vila Dalva'!E25</f>
        <v>0</v>
      </c>
      <c r="F77" s="84">
        <f>'UBS Vila Dalva'!F25</f>
        <v>0</v>
      </c>
      <c r="G77" s="84">
        <f>'UBS Vila Dalva'!G25</f>
        <v>0</v>
      </c>
      <c r="H77" s="84">
        <f>'UBS Vila Dalva'!H25</f>
        <v>0</v>
      </c>
      <c r="I77" s="84">
        <f>'UBS Vila Dalva'!I25</f>
        <v>0</v>
      </c>
      <c r="J77" s="84">
        <f>'UBS Vila Dalva'!J25</f>
        <v>0</v>
      </c>
      <c r="K77" s="84">
        <f>'UBS Vila Dalva'!K25</f>
        <v>0</v>
      </c>
      <c r="L77" s="84">
        <f>'UBS Vila Dalva'!L25</f>
        <v>0</v>
      </c>
      <c r="M77" s="84">
        <f>'UBS Vila Dalva'!M25</f>
        <v>0</v>
      </c>
      <c r="N77" s="84">
        <f>'UBS Vila Dalva'!N25</f>
        <v>0</v>
      </c>
      <c r="O77" s="56">
        <f>'UBS Vila Dalva'!O25</f>
        <v>18</v>
      </c>
      <c r="P77" s="56">
        <f>'UBS Vila Dalva'!P25</f>
        <v>2</v>
      </c>
      <c r="Q77" s="102">
        <f>'UBS Vila Dalva'!Q25</f>
        <v>0.1111111111111111</v>
      </c>
    </row>
    <row r="78" spans="1:17">
      <c r="A78" s="237" t="str">
        <f>'UBS Vila Dalva'!A26</f>
        <v>Atividades Coletivas - Assistente Social</v>
      </c>
      <c r="B78" s="118">
        <f>'UBS Vila Dalva'!B26</f>
        <v>15</v>
      </c>
      <c r="C78" s="83">
        <f>'UBS Vila Dalva'!C26</f>
        <v>0</v>
      </c>
      <c r="D78" s="84">
        <f>'UBS Vila Dalva'!D26</f>
        <v>1</v>
      </c>
      <c r="E78" s="84">
        <f>'UBS Vila Dalva'!E26</f>
        <v>0</v>
      </c>
      <c r="F78" s="84">
        <f>'UBS Vila Dalva'!F26</f>
        <v>0</v>
      </c>
      <c r="G78" s="84">
        <f>'UBS Vila Dalva'!G26</f>
        <v>0</v>
      </c>
      <c r="H78" s="84">
        <f>'UBS Vila Dalva'!I26</f>
        <v>0</v>
      </c>
      <c r="I78" s="84">
        <f>'UBS Vila Dalva'!I26</f>
        <v>0</v>
      </c>
      <c r="J78" s="84">
        <f>'UBS Vila Dalva'!J26</f>
        <v>0</v>
      </c>
      <c r="K78" s="84">
        <f>'UBS Vila Dalva'!K26</f>
        <v>0</v>
      </c>
      <c r="L78" s="84">
        <f>'UBS Vila Dalva'!L26</f>
        <v>0</v>
      </c>
      <c r="M78" s="84">
        <f>'UBS Vila Dalva'!M26</f>
        <v>0</v>
      </c>
      <c r="N78" s="84">
        <f>'UBS Vila Dalva'!N26</f>
        <v>0</v>
      </c>
      <c r="O78" s="56">
        <f>'UBS Vila Dalva'!O26</f>
        <v>75</v>
      </c>
      <c r="P78" s="56">
        <f>'UBS Vila Dalva'!P26</f>
        <v>1</v>
      </c>
      <c r="Q78" s="102">
        <f>'UBS Vila Dalva'!Q26</f>
        <v>1.3333333333333334E-2</v>
      </c>
    </row>
    <row r="79" spans="1:17">
      <c r="A79" s="237" t="str">
        <f>'UBS Vila Dalva'!A27</f>
        <v xml:space="preserve">Atividades Coletivas - Farmacêutico </v>
      </c>
      <c r="B79" s="118">
        <f>'UBS Vila Dalva'!B27</f>
        <v>16</v>
      </c>
      <c r="C79" s="83">
        <f>'UBS Vila Dalva'!C27</f>
        <v>0</v>
      </c>
      <c r="D79" s="84">
        <f>'UBS Vila Dalva'!D27</f>
        <v>0</v>
      </c>
      <c r="E79" s="84">
        <f>'UBS Vila Dalva'!E27</f>
        <v>0</v>
      </c>
      <c r="F79" s="84">
        <f>'UBS Vila Dalva'!F27</f>
        <v>0</v>
      </c>
      <c r="G79" s="84">
        <f>'UBS Vila Dalva'!G27</f>
        <v>0</v>
      </c>
      <c r="H79" s="84">
        <f>'UBS Vila Dalva'!H27</f>
        <v>6</v>
      </c>
      <c r="I79" s="84">
        <f>'UBS Vila Dalva'!I27</f>
        <v>0</v>
      </c>
      <c r="J79" s="84">
        <f>'UBS Vila Dalva'!J27</f>
        <v>0</v>
      </c>
      <c r="K79" s="84">
        <f>'UBS Vila Dalva'!K27</f>
        <v>0</v>
      </c>
      <c r="L79" s="84">
        <f>'UBS Vila Dalva'!L27</f>
        <v>0</v>
      </c>
      <c r="M79" s="84">
        <f>'UBS Vila Dalva'!M27</f>
        <v>0</v>
      </c>
      <c r="N79" s="84">
        <f>'UBS Vila Dalva'!N27</f>
        <v>0</v>
      </c>
      <c r="O79" s="56">
        <f>'UBS Vila Dalva'!O27</f>
        <v>80</v>
      </c>
      <c r="P79" s="56">
        <f>'UBS Vila Dalva'!P27</f>
        <v>6</v>
      </c>
      <c r="Q79" s="102">
        <f>'UBS Vila Dalva'!Q27</f>
        <v>7.4999999999999997E-2</v>
      </c>
    </row>
    <row r="80" spans="1:17">
      <c r="A80" s="237" t="str">
        <f>'UBS Vila Dalva'!A28</f>
        <v>Atividades Coletivas - Fisioterapeuta</v>
      </c>
      <c r="B80" s="118">
        <f>'UBS Vila Dalva'!B28</f>
        <v>30</v>
      </c>
      <c r="C80" s="83">
        <f>'UBS Vila Dalva'!C28</f>
        <v>11</v>
      </c>
      <c r="D80" s="84">
        <f>'UBS Vila Dalva'!D28</f>
        <v>6</v>
      </c>
      <c r="E80" s="84">
        <f>'UBS Vila Dalva'!E28</f>
        <v>0</v>
      </c>
      <c r="F80" s="84">
        <f>'UBS Vila Dalva'!F28</f>
        <v>9</v>
      </c>
      <c r="G80" s="84">
        <f>'UBS Vila Dalva'!G28</f>
        <v>1</v>
      </c>
      <c r="H80" s="84">
        <f>'UBS Vila Dalva'!H28</f>
        <v>23</v>
      </c>
      <c r="I80" s="84">
        <f>'UBS Vila Dalva'!I28</f>
        <v>0</v>
      </c>
      <c r="J80" s="84">
        <f>'UBS Vila Dalva'!J28</f>
        <v>0</v>
      </c>
      <c r="K80" s="84">
        <f>'UBS Vila Dalva'!K28</f>
        <v>0</v>
      </c>
      <c r="L80" s="84">
        <f>'UBS Vila Dalva'!L28</f>
        <v>0</v>
      </c>
      <c r="M80" s="84">
        <f>'UBS Vila Dalva'!M28</f>
        <v>0</v>
      </c>
      <c r="N80" s="84">
        <f>'UBS Vila Dalva'!N28</f>
        <v>0</v>
      </c>
      <c r="O80" s="56">
        <f>'UBS Vila Dalva'!O28</f>
        <v>180</v>
      </c>
      <c r="P80" s="56">
        <f>'UBS Vila Dalva'!P28</f>
        <v>50</v>
      </c>
      <c r="Q80" s="102">
        <f>'UBS Vila Dalva'!Q28</f>
        <v>0.27777777777777779</v>
      </c>
    </row>
    <row r="81" spans="1:17">
      <c r="A81" s="237" t="str">
        <f>'UBS Vila Dalva'!A29</f>
        <v xml:space="preserve">Atividades Coletivas - Fonoaudiologo </v>
      </c>
      <c r="B81" s="118">
        <f>'UBS Vila Dalva'!B29</f>
        <v>20</v>
      </c>
      <c r="C81" s="83">
        <f>'UBS Vila Dalva'!C29</f>
        <v>0</v>
      </c>
      <c r="D81" s="84">
        <f>'UBS Vila Dalva'!D29</f>
        <v>0</v>
      </c>
      <c r="E81" s="84">
        <f>'UBS Vila Dalva'!E29</f>
        <v>0</v>
      </c>
      <c r="F81" s="84">
        <f>'UBS Vila Dalva'!F29</f>
        <v>0</v>
      </c>
      <c r="G81" s="84">
        <f>'UBS Vila Dalva'!G29</f>
        <v>0</v>
      </c>
      <c r="H81" s="84">
        <f>'UBS Vila Dalva'!H29</f>
        <v>12</v>
      </c>
      <c r="I81" s="84">
        <f>'UBS Vila Dalva'!I29</f>
        <v>0</v>
      </c>
      <c r="J81" s="84">
        <f>'UBS Vila Dalva'!J29</f>
        <v>0</v>
      </c>
      <c r="K81" s="84">
        <f>'UBS Vila Dalva'!K29</f>
        <v>0</v>
      </c>
      <c r="L81" s="84">
        <f>'UBS Vila Dalva'!L29</f>
        <v>0</v>
      </c>
      <c r="M81" s="84">
        <f>'UBS Vila Dalva'!M29</f>
        <v>0</v>
      </c>
      <c r="N81" s="84">
        <f>'UBS Vila Dalva'!N29</f>
        <v>0</v>
      </c>
      <c r="O81" s="56">
        <f>'UBS Vila Dalva'!O29</f>
        <v>100</v>
      </c>
      <c r="P81" s="56">
        <f>'UBS Vila Dalva'!P29</f>
        <v>12</v>
      </c>
      <c r="Q81" s="102">
        <f>'UBS Vila Dalva'!Q29</f>
        <v>0.12</v>
      </c>
    </row>
    <row r="82" spans="1:17" ht="18" customHeight="1">
      <c r="A82" s="237" t="str">
        <f>'UBS Vila Dalva'!A30</f>
        <v xml:space="preserve">Atividades Coletivas - Nutricionista </v>
      </c>
      <c r="B82" s="118">
        <f>'UBS Vila Dalva'!B30</f>
        <v>40</v>
      </c>
      <c r="C82" s="83">
        <f>'UBS Vila Dalva'!C30</f>
        <v>2</v>
      </c>
      <c r="D82" s="84">
        <f>'UBS Vila Dalva'!D30</f>
        <v>3</v>
      </c>
      <c r="E82" s="84">
        <f>'UBS Vila Dalva'!E30</f>
        <v>0</v>
      </c>
      <c r="F82" s="84">
        <f>'UBS Vila Dalva'!F30</f>
        <v>5</v>
      </c>
      <c r="G82" s="84">
        <f>'UBS Vila Dalva'!G30</f>
        <v>1</v>
      </c>
      <c r="H82" s="84">
        <f>'UBS Vila Dalva'!H30</f>
        <v>21</v>
      </c>
      <c r="I82" s="84">
        <f>'UBS Vila Dalva'!I30</f>
        <v>0</v>
      </c>
      <c r="J82" s="84">
        <f>'UBS Vila Dalva'!J30</f>
        <v>0</v>
      </c>
      <c r="K82" s="84">
        <f>'UBS Vila Dalva'!K30</f>
        <v>0</v>
      </c>
      <c r="L82" s="84">
        <f>'UBS Vila Dalva'!L30</f>
        <v>0</v>
      </c>
      <c r="M82" s="84">
        <f>'UBS Vila Dalva'!M30</f>
        <v>0</v>
      </c>
      <c r="N82" s="84">
        <f>'UBS Vila Dalva'!N30</f>
        <v>0</v>
      </c>
      <c r="O82" s="56">
        <f>'UBS Vila Dalva'!O30</f>
        <v>240</v>
      </c>
      <c r="P82" s="56">
        <f>'UBS Vila Dalva'!P30</f>
        <v>32</v>
      </c>
      <c r="Q82" s="102">
        <f>'UBS Vila Dalva'!Q30</f>
        <v>0.13333333333333333</v>
      </c>
    </row>
    <row r="83" spans="1:17">
      <c r="A83" s="237" t="str">
        <f>'UBS Vila Dalva'!A31</f>
        <v>Atividades Coletivas - Psicólogo</v>
      </c>
      <c r="B83" s="118">
        <f>'UBS Vila Dalva'!B31</f>
        <v>20</v>
      </c>
      <c r="C83" s="83">
        <f>'UBS Vila Dalva'!C31</f>
        <v>0</v>
      </c>
      <c r="D83" s="84">
        <f>'UBS Vila Dalva'!D31</f>
        <v>0</v>
      </c>
      <c r="E83" s="84">
        <f>'UBS Vila Dalva'!E31</f>
        <v>0</v>
      </c>
      <c r="F83" s="84">
        <f>'UBS Vila Dalva'!F31</f>
        <v>0</v>
      </c>
      <c r="G83" s="84">
        <f>'UBS Vila Dalva'!G31</f>
        <v>0</v>
      </c>
      <c r="H83" s="84">
        <f>'UBS Vila Dalva'!H31</f>
        <v>5</v>
      </c>
      <c r="I83" s="84">
        <f>'UBS Vila Dalva'!I31</f>
        <v>0</v>
      </c>
      <c r="J83" s="84">
        <f>'UBS Vila Dalva'!J31</f>
        <v>0</v>
      </c>
      <c r="K83" s="84">
        <f>'UBS Vila Dalva'!K31</f>
        <v>0</v>
      </c>
      <c r="L83" s="84">
        <f>'UBS Vila Dalva'!L31</f>
        <v>0</v>
      </c>
      <c r="M83" s="84">
        <f>'UBS Vila Dalva'!M31</f>
        <v>0</v>
      </c>
      <c r="N83" s="84">
        <f>'UBS Vila Dalva'!N31</f>
        <v>0</v>
      </c>
      <c r="O83" s="56">
        <f>'UBS Vila Dalva'!O31</f>
        <v>100</v>
      </c>
      <c r="P83" s="56">
        <f>'UBS Vila Dalva'!P31</f>
        <v>5</v>
      </c>
      <c r="Q83" s="102">
        <f>'UBS Vila Dalva'!Q31</f>
        <v>0.05</v>
      </c>
    </row>
    <row r="84" spans="1:17">
      <c r="A84" s="237" t="str">
        <f>'UBS Vila Dalva'!A32</f>
        <v>Atividades Coletivas - Médico Psiquiatra</v>
      </c>
      <c r="B84" s="118">
        <f>'UBS Vila Dalva'!B32</f>
        <v>2</v>
      </c>
      <c r="C84" s="83">
        <f>'UBS Vila Dalva'!C32</f>
        <v>0</v>
      </c>
      <c r="D84" s="83">
        <f>'UBS Vila Dalva'!D32</f>
        <v>0</v>
      </c>
      <c r="E84" s="83">
        <f>'UBS Vila Dalva'!E32</f>
        <v>0</v>
      </c>
      <c r="F84" s="83">
        <f>'UBS Vila Dalva'!F32</f>
        <v>0</v>
      </c>
      <c r="G84" s="83">
        <f>'UBS Vila Dalva'!G32</f>
        <v>0</v>
      </c>
      <c r="H84" s="83">
        <f>'UBS Vila Dalva'!H32</f>
        <v>0</v>
      </c>
      <c r="I84" s="83">
        <f>'UBS Vila Dalva'!I32</f>
        <v>0</v>
      </c>
      <c r="J84" s="83">
        <f>'UBS Vila Dalva'!J32</f>
        <v>0</v>
      </c>
      <c r="K84" s="83">
        <f>'UBS Vila Dalva'!K32</f>
        <v>0</v>
      </c>
      <c r="L84" s="83">
        <f>'UBS Vila Dalva'!L32</f>
        <v>0</v>
      </c>
      <c r="M84" s="83">
        <f>'UBS Vila Dalva'!M32</f>
        <v>0</v>
      </c>
      <c r="N84" s="83">
        <f>'UBS Vila Dalva'!N32</f>
        <v>0</v>
      </c>
      <c r="O84" s="56">
        <f>'UBS Vila Dalva'!O32</f>
        <v>10</v>
      </c>
      <c r="P84" s="56">
        <f>'UBS Vila Dalva'!P32</f>
        <v>0</v>
      </c>
      <c r="Q84" s="102">
        <f>'UBS Vila Dalva'!Q32</f>
        <v>0</v>
      </c>
    </row>
    <row r="85" spans="1:17">
      <c r="A85" s="237" t="str">
        <f>'UBS Vila Dalva'!A33</f>
        <v>PICS - Atividade coletiva</v>
      </c>
      <c r="B85" s="118">
        <f>'UBS Vila Dalva'!B33</f>
        <v>35</v>
      </c>
      <c r="C85" s="83">
        <f>'UBS Vila Dalva'!C33</f>
        <v>0</v>
      </c>
      <c r="D85" s="84">
        <f>'UBS Vila Dalva'!D33</f>
        <v>2</v>
      </c>
      <c r="E85" s="84">
        <f>'UBS Vila Dalva'!E33</f>
        <v>0</v>
      </c>
      <c r="F85" s="84">
        <f>'UBS Vila Dalva'!F33</f>
        <v>2</v>
      </c>
      <c r="G85" s="84">
        <f>'UBS Vila Dalva'!G33</f>
        <v>2</v>
      </c>
      <c r="H85" s="84">
        <f>'UBS Vila Dalva'!H33</f>
        <v>76</v>
      </c>
      <c r="I85" s="84">
        <f>'UBS Vila Dalva'!I33</f>
        <v>0</v>
      </c>
      <c r="J85" s="84">
        <f>'UBS Vila Dalva'!J33</f>
        <v>0</v>
      </c>
      <c r="K85" s="84">
        <f>'UBS Vila Dalva'!K33</f>
        <v>0</v>
      </c>
      <c r="L85" s="84">
        <f>'UBS Vila Dalva'!L33</f>
        <v>0</v>
      </c>
      <c r="M85" s="84">
        <f>'UBS Vila Dalva'!M33</f>
        <v>0</v>
      </c>
      <c r="N85" s="84">
        <f>'UBS Vila Dalva'!N33</f>
        <v>0</v>
      </c>
      <c r="O85" s="56">
        <f>'UBS Vila Dalva'!O33</f>
        <v>210</v>
      </c>
      <c r="P85" s="56">
        <f>'UBS Vila Dalva'!P33</f>
        <v>82</v>
      </c>
      <c r="Q85" s="102">
        <f>'UBS Vila Dalva'!Q33</f>
        <v>0.39047619047619048</v>
      </c>
    </row>
    <row r="86" spans="1:17">
      <c r="A86" s="237" t="str">
        <f>'UBS Vila Dalva'!A34</f>
        <v>PICS - Atividade individual</v>
      </c>
      <c r="B86" s="118">
        <f>'UBS Vila Dalva'!B34</f>
        <v>50</v>
      </c>
      <c r="C86" s="83">
        <f>'UBS Vila Dalva'!C34</f>
        <v>63</v>
      </c>
      <c r="D86" s="84">
        <f>'UBS Vila Dalva'!D34</f>
        <v>49</v>
      </c>
      <c r="E86" s="84">
        <f>'UBS Vila Dalva'!E34</f>
        <v>49</v>
      </c>
      <c r="F86" s="84">
        <f>'UBS Vila Dalva'!F34</f>
        <v>62</v>
      </c>
      <c r="G86" s="84">
        <f>'UBS Vila Dalva'!G34</f>
        <v>46</v>
      </c>
      <c r="H86" s="84">
        <f>'UBS Vila Dalva'!H34</f>
        <v>35</v>
      </c>
      <c r="I86" s="84">
        <f>'UBS Vila Dalva'!I34</f>
        <v>0</v>
      </c>
      <c r="J86" s="84">
        <f>'UBS Vila Dalva'!J34</f>
        <v>0</v>
      </c>
      <c r="K86" s="84">
        <f>'UBS Vila Dalva'!K34</f>
        <v>0</v>
      </c>
      <c r="L86" s="84">
        <f>'UBS Vila Dalva'!L34</f>
        <v>0</v>
      </c>
      <c r="M86" s="84">
        <f>'UBS Vila Dalva'!M34</f>
        <v>0</v>
      </c>
      <c r="N86" s="84">
        <f>'UBS Vila Dalva'!N34</f>
        <v>0</v>
      </c>
      <c r="O86" s="56">
        <f>'UBS Vila Dalva'!O34</f>
        <v>300</v>
      </c>
      <c r="P86" s="56">
        <f>'UBS Vila Dalva'!P34</f>
        <v>304</v>
      </c>
      <c r="Q86" s="102">
        <f>'UBS Vila Dalva'!Q34</f>
        <v>1.0133333333333334</v>
      </c>
    </row>
    <row r="87" spans="1:17">
      <c r="A87" s="237" t="str">
        <f>'UBS Vila Dalva'!A35</f>
        <v>Visita Domiciliar do  Aux ESF e Téc Enf ESF</v>
      </c>
      <c r="B87" s="118">
        <f>'UBS Vila Dalva'!B35</f>
        <v>344</v>
      </c>
      <c r="C87" s="83">
        <f>'UBS Vila Dalva'!C35</f>
        <v>331</v>
      </c>
      <c r="D87" s="84">
        <f>'UBS Vila Dalva'!D35</f>
        <v>337</v>
      </c>
      <c r="E87" s="84">
        <f>'UBS Vila Dalva'!E35</f>
        <v>232</v>
      </c>
      <c r="F87" s="84">
        <f>'UBS Vila Dalva'!F35</f>
        <v>311</v>
      </c>
      <c r="G87" s="84">
        <f>'UBS Vila Dalva'!G35</f>
        <v>249</v>
      </c>
      <c r="H87" s="84">
        <f>'UBS Vila Dalva'!H35</f>
        <v>309</v>
      </c>
      <c r="I87" s="84">
        <f>'UBS Vila Dalva'!I35</f>
        <v>0</v>
      </c>
      <c r="J87" s="84">
        <f>'UBS Vila Dalva'!J35</f>
        <v>0</v>
      </c>
      <c r="K87" s="84">
        <f>'UBS Vila Dalva'!K35</f>
        <v>0</v>
      </c>
      <c r="L87" s="84">
        <f>'UBS Vila Dalva'!L35</f>
        <v>0</v>
      </c>
      <c r="M87" s="84">
        <f>'UBS Vila Dalva'!M35</f>
        <v>0</v>
      </c>
      <c r="N87" s="84">
        <f>'UBS Vila Dalva'!N35</f>
        <v>0</v>
      </c>
      <c r="O87" s="56">
        <f>'UBS Vila Dalva'!O35</f>
        <v>2064</v>
      </c>
      <c r="P87" s="56">
        <f>'UBS Vila Dalva'!P35</f>
        <v>1769</v>
      </c>
      <c r="Q87" s="102">
        <f>'UBS Vila Dalva'!Q35</f>
        <v>0.85707364341085268</v>
      </c>
    </row>
    <row r="88" spans="1:17" ht="16.5" thickBot="1">
      <c r="A88" s="248" t="str">
        <f>'UBS Vila Dalva'!A36</f>
        <v>Visita Domiciliar do Agente Comunitário de Saúde</v>
      </c>
      <c r="B88" s="119">
        <f>'UBS Vila Dalva'!B36</f>
        <v>6000</v>
      </c>
      <c r="C88" s="120">
        <f>'UBS Vila Dalva'!C36</f>
        <v>4693</v>
      </c>
      <c r="D88" s="121">
        <f>'UBS Vila Dalva'!D36</f>
        <v>4476</v>
      </c>
      <c r="E88" s="121">
        <f>'UBS Vila Dalva'!E36</f>
        <v>5364</v>
      </c>
      <c r="F88" s="121">
        <f>'UBS Vila Dalva'!F36</f>
        <v>5061</v>
      </c>
      <c r="G88" s="121">
        <f>'UBS Vila Dalva'!G36</f>
        <v>2291</v>
      </c>
      <c r="H88" s="121">
        <f>'UBS Vila Dalva'!H36</f>
        <v>0</v>
      </c>
      <c r="I88" s="121">
        <f>'UBS Vila Dalva'!I36</f>
        <v>0</v>
      </c>
      <c r="J88" s="121">
        <f>'UBS Vila Dalva'!J36</f>
        <v>0</v>
      </c>
      <c r="K88" s="121">
        <f>'UBS Vila Dalva'!K36</f>
        <v>0</v>
      </c>
      <c r="L88" s="121">
        <f>'UBS Vila Dalva'!L36</f>
        <v>0</v>
      </c>
      <c r="M88" s="121">
        <f>'UBS Vila Dalva'!M36</f>
        <v>0</v>
      </c>
      <c r="N88" s="121">
        <f>'UBS Vila Dalva'!N36</f>
        <v>0</v>
      </c>
      <c r="O88" s="122">
        <f>'UBS Vila Dalva'!O36</f>
        <v>36000</v>
      </c>
      <c r="P88" s="122">
        <f>'UBS Vila Dalva'!P36</f>
        <v>21885</v>
      </c>
      <c r="Q88" s="123">
        <f>'UBS Vila Dalva'!Q36</f>
        <v>0.60791666666666666</v>
      </c>
    </row>
    <row r="89" spans="1:17">
      <c r="A89" s="124" t="str">
        <f>'UBS Vila Dalva'!A37</f>
        <v>SOMA</v>
      </c>
      <c r="B89" s="202">
        <f>'UBS Vila Dalva'!B37</f>
        <v>10438</v>
      </c>
      <c r="C89" s="203">
        <f>'UBS Vila Dalva'!C37</f>
        <v>9759</v>
      </c>
      <c r="D89" s="203">
        <f>'UBS Vila Dalva'!D37</f>
        <v>8571</v>
      </c>
      <c r="E89" s="203">
        <f>'UBS Vila Dalva'!E37</f>
        <v>11013</v>
      </c>
      <c r="F89" s="203">
        <f>'UBS Vila Dalva'!F37</f>
        <v>9793</v>
      </c>
      <c r="G89" s="203">
        <f>'UBS Vila Dalva'!G37</f>
        <v>7350</v>
      </c>
      <c r="H89" s="203">
        <f>'UBS Vila Dalva'!H37</f>
        <v>4441</v>
      </c>
      <c r="I89" s="203">
        <f>'UBS Vila Dalva'!I37</f>
        <v>0</v>
      </c>
      <c r="J89" s="203">
        <f>'UBS Vila Dalva'!J37</f>
        <v>0</v>
      </c>
      <c r="K89" s="203">
        <f>'UBS Vila Dalva'!K37</f>
        <v>0</v>
      </c>
      <c r="L89" s="203">
        <f>'UBS Vila Dalva'!L37</f>
        <v>0</v>
      </c>
      <c r="M89" s="203">
        <f>'UBS Vila Dalva'!M37</f>
        <v>0</v>
      </c>
      <c r="N89" s="203">
        <f>'UBS Vila Dalva'!N37</f>
        <v>0</v>
      </c>
      <c r="O89" s="122">
        <f>'UBS Vila Dalva'!O37</f>
        <v>125256</v>
      </c>
      <c r="P89" s="203">
        <f>'UBS Vila Dalva'!P37</f>
        <v>50927</v>
      </c>
      <c r="Q89" s="125">
        <f>'UBS Vila Dalva'!Q37</f>
        <v>0.40658331736603437</v>
      </c>
    </row>
    <row r="90" spans="1:17"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6"/>
    </row>
    <row r="91" spans="1:17" ht="16.5" thickBot="1">
      <c r="A91" s="71" t="s">
        <v>212</v>
      </c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3"/>
    </row>
    <row r="92" spans="1:17" ht="16.5" thickBot="1">
      <c r="A92" s="126" t="s">
        <v>2</v>
      </c>
      <c r="B92" s="117" t="s">
        <v>194</v>
      </c>
      <c r="C92" s="79" t="s">
        <v>195</v>
      </c>
      <c r="D92" s="79" t="s">
        <v>196</v>
      </c>
      <c r="E92" s="79" t="s">
        <v>197</v>
      </c>
      <c r="F92" s="79" t="s">
        <v>198</v>
      </c>
      <c r="G92" s="79" t="s">
        <v>199</v>
      </c>
      <c r="H92" s="79" t="s">
        <v>200</v>
      </c>
      <c r="I92" s="79" t="s">
        <v>201</v>
      </c>
      <c r="J92" s="79" t="s">
        <v>202</v>
      </c>
      <c r="K92" s="79" t="s">
        <v>203</v>
      </c>
      <c r="L92" s="79" t="s">
        <v>204</v>
      </c>
      <c r="M92" s="79" t="s">
        <v>205</v>
      </c>
      <c r="N92" s="79" t="s">
        <v>206</v>
      </c>
      <c r="O92" s="79" t="s">
        <v>207</v>
      </c>
      <c r="P92" s="79" t="s">
        <v>208</v>
      </c>
      <c r="Q92" s="80" t="s">
        <v>19</v>
      </c>
    </row>
    <row r="93" spans="1:17" ht="16.5" thickTop="1">
      <c r="A93" s="240" t="str">
        <f>'UBS Jardim Boa Vista'!A9</f>
        <v>Atividades Individuais - Assistente Social</v>
      </c>
      <c r="B93" s="118">
        <f>'UBS Jardim Boa Vista'!B9</f>
        <v>122</v>
      </c>
      <c r="C93" s="83">
        <f>'UBS Jardim Boa Vista'!C9</f>
        <v>109</v>
      </c>
      <c r="D93" s="84">
        <f>'UBS Jardim Boa Vista'!D9</f>
        <v>85</v>
      </c>
      <c r="E93" s="84">
        <f>'UBS Jardim Boa Vista'!E9</f>
        <v>65</v>
      </c>
      <c r="F93" s="84" t="str">
        <f>'UBS Jardim Boa Vista'!F9</f>
        <v>-</v>
      </c>
      <c r="G93" s="84">
        <f>'UBS Jardim Boa Vista'!G9</f>
        <v>87</v>
      </c>
      <c r="H93" s="84">
        <f>'UBS Jardim Boa Vista'!H9</f>
        <v>33</v>
      </c>
      <c r="I93" s="84">
        <f>'UBS Jardim Boa Vista'!I9</f>
        <v>0</v>
      </c>
      <c r="J93" s="84">
        <f>'UBS Jardim Boa Vista'!J9</f>
        <v>0</v>
      </c>
      <c r="K93" s="84">
        <f>'UBS Jardim Boa Vista'!K9</f>
        <v>0</v>
      </c>
      <c r="L93" s="84">
        <f>'UBS Jardim Boa Vista'!L9</f>
        <v>0</v>
      </c>
      <c r="M93" s="84">
        <f>'UBS Jardim Boa Vista'!M9</f>
        <v>0</v>
      </c>
      <c r="N93" s="84">
        <f>'UBS Jardim Boa Vista'!N9</f>
        <v>0</v>
      </c>
      <c r="O93" s="56">
        <f>'UBS Jardim Boa Vista'!O9</f>
        <v>732</v>
      </c>
      <c r="P93" s="56">
        <f>'UBS Jardim Boa Vista'!P9</f>
        <v>379</v>
      </c>
      <c r="Q93" s="102">
        <f>'UBS Jardim Boa Vista'!Q9</f>
        <v>0.51775956284153002</v>
      </c>
    </row>
    <row r="94" spans="1:17">
      <c r="A94" s="240" t="str">
        <f>'UBS Jardim Boa Vista'!A10</f>
        <v>Atividades Individuais - Farmacêutico</v>
      </c>
      <c r="B94" s="118">
        <f>'UBS Jardim Boa Vista'!B10</f>
        <v>96</v>
      </c>
      <c r="C94" s="83">
        <f>'UBS Jardim Boa Vista'!C10</f>
        <v>94</v>
      </c>
      <c r="D94" s="84">
        <f>'UBS Jardim Boa Vista'!D10</f>
        <v>69</v>
      </c>
      <c r="E94" s="84">
        <f>'UBS Jardim Boa Vista'!E10</f>
        <v>111</v>
      </c>
      <c r="F94" s="84" t="str">
        <f>'UBS Jardim Boa Vista'!F10</f>
        <v>-</v>
      </c>
      <c r="G94" s="84">
        <f>'UBS Jardim Boa Vista'!G10</f>
        <v>96</v>
      </c>
      <c r="H94" s="84">
        <f>'UBS Jardim Boa Vista'!H10</f>
        <v>31</v>
      </c>
      <c r="I94" s="84">
        <f>'UBS Jardim Boa Vista'!I10</f>
        <v>0</v>
      </c>
      <c r="J94" s="84">
        <f>'UBS Jardim Boa Vista'!J10</f>
        <v>0</v>
      </c>
      <c r="K94" s="84">
        <f>'UBS Jardim Boa Vista'!K10</f>
        <v>0</v>
      </c>
      <c r="L94" s="84">
        <f>'UBS Jardim Boa Vista'!L10</f>
        <v>0</v>
      </c>
      <c r="M94" s="84">
        <f>'UBS Jardim Boa Vista'!M10</f>
        <v>0</v>
      </c>
      <c r="N94" s="84">
        <f>'UBS Jardim Boa Vista'!N10</f>
        <v>0</v>
      </c>
      <c r="O94" s="56">
        <f>'UBS Jardim Boa Vista'!O10</f>
        <v>576</v>
      </c>
      <c r="P94" s="56">
        <f>'UBS Jardim Boa Vista'!P10</f>
        <v>401</v>
      </c>
      <c r="Q94" s="102">
        <f>'UBS Jardim Boa Vista'!Q10</f>
        <v>0.69618055555555558</v>
      </c>
    </row>
    <row r="95" spans="1:17">
      <c r="A95" s="240" t="str">
        <f>'UBS Jardim Boa Vista'!A11</f>
        <v>Atividades Individuais - Fisioterapeuta</v>
      </c>
      <c r="B95" s="118">
        <f>'UBS Jardim Boa Vista'!B11</f>
        <v>64</v>
      </c>
      <c r="C95" s="83">
        <f>'UBS Jardim Boa Vista'!C11</f>
        <v>196</v>
      </c>
      <c r="D95" s="84">
        <f>'UBS Jardim Boa Vista'!D11</f>
        <v>50</v>
      </c>
      <c r="E95" s="84">
        <f>'UBS Jardim Boa Vista'!E11</f>
        <v>64</v>
      </c>
      <c r="F95" s="84" t="str">
        <f>'UBS Jardim Boa Vista'!F11</f>
        <v>-</v>
      </c>
      <c r="G95" s="84">
        <f>'UBS Jardim Boa Vista'!G11</f>
        <v>45</v>
      </c>
      <c r="H95" s="84">
        <f>'UBS Jardim Boa Vista'!H11</f>
        <v>36</v>
      </c>
      <c r="I95" s="84">
        <f>'UBS Jardim Boa Vista'!I11</f>
        <v>0</v>
      </c>
      <c r="J95" s="84">
        <f>'UBS Jardim Boa Vista'!J11</f>
        <v>0</v>
      </c>
      <c r="K95" s="84">
        <f>'UBS Jardim Boa Vista'!K11</f>
        <v>0</v>
      </c>
      <c r="L95" s="84">
        <f>'UBS Jardim Boa Vista'!L11</f>
        <v>0</v>
      </c>
      <c r="M95" s="84">
        <f>'UBS Jardim Boa Vista'!M11</f>
        <v>0</v>
      </c>
      <c r="N95" s="84">
        <f>'UBS Jardim Boa Vista'!N11</f>
        <v>0</v>
      </c>
      <c r="O95" s="56">
        <f>'UBS Jardim Boa Vista'!O11</f>
        <v>384</v>
      </c>
      <c r="P95" s="56">
        <f>'UBS Jardim Boa Vista'!P11</f>
        <v>391</v>
      </c>
      <c r="Q95" s="102">
        <f>'UBS Jardim Boa Vista'!Q11</f>
        <v>1.0182291666666667</v>
      </c>
    </row>
    <row r="96" spans="1:17">
      <c r="A96" s="240" t="str">
        <f>'UBS Jardim Boa Vista'!A12</f>
        <v>Atividades Individuais - Fonoaudiólogo</v>
      </c>
      <c r="B96" s="118">
        <f>'UBS Jardim Boa Vista'!B12</f>
        <v>60</v>
      </c>
      <c r="C96" s="83">
        <f>'UBS Jardim Boa Vista'!C12</f>
        <v>65</v>
      </c>
      <c r="D96" s="84">
        <f>'UBS Jardim Boa Vista'!D12</f>
        <v>62</v>
      </c>
      <c r="E96" s="84">
        <f>'UBS Jardim Boa Vista'!E12</f>
        <v>47</v>
      </c>
      <c r="F96" s="84" t="str">
        <f>'UBS Jardim Boa Vista'!F12</f>
        <v>-</v>
      </c>
      <c r="G96" s="84">
        <f>'UBS Jardim Boa Vista'!G12</f>
        <v>55</v>
      </c>
      <c r="H96" s="84">
        <f>'UBS Jardim Boa Vista'!H12</f>
        <v>19</v>
      </c>
      <c r="I96" s="84">
        <f>'UBS Jardim Boa Vista'!I12</f>
        <v>0</v>
      </c>
      <c r="J96" s="84">
        <f>'UBS Jardim Boa Vista'!J12</f>
        <v>0</v>
      </c>
      <c r="K96" s="84">
        <f>'UBS Jardim Boa Vista'!K12</f>
        <v>0</v>
      </c>
      <c r="L96" s="84">
        <f>'UBS Jardim Boa Vista'!L12</f>
        <v>0</v>
      </c>
      <c r="M96" s="84">
        <f>'UBS Jardim Boa Vista'!M12</f>
        <v>0</v>
      </c>
      <c r="N96" s="84">
        <f>'UBS Jardim Boa Vista'!N12</f>
        <v>0</v>
      </c>
      <c r="O96" s="56">
        <f>'UBS Jardim Boa Vista'!O12</f>
        <v>360</v>
      </c>
      <c r="P96" s="56">
        <f>'UBS Jardim Boa Vista'!P12</f>
        <v>248</v>
      </c>
      <c r="Q96" s="102">
        <f>'UBS Jardim Boa Vista'!Q12</f>
        <v>0.68888888888888888</v>
      </c>
    </row>
    <row r="97" spans="1:17">
      <c r="A97" s="240" t="str">
        <f>'UBS Jardim Boa Vista'!A13</f>
        <v>Atividades Individuais - Médico Psiquiatra</v>
      </c>
      <c r="B97" s="118">
        <f>'UBS Jardim Boa Vista'!B13</f>
        <v>110</v>
      </c>
      <c r="C97" s="83">
        <f>'UBS Jardim Boa Vista'!C13</f>
        <v>97</v>
      </c>
      <c r="D97" s="84">
        <f>'UBS Jardim Boa Vista'!D13</f>
        <v>77</v>
      </c>
      <c r="E97" s="84">
        <f>'UBS Jardim Boa Vista'!E13</f>
        <v>67</v>
      </c>
      <c r="F97" s="84" t="str">
        <f>'UBS Jardim Boa Vista'!F13</f>
        <v>-</v>
      </c>
      <c r="G97" s="84">
        <f>'UBS Jardim Boa Vista'!G13</f>
        <v>65</v>
      </c>
      <c r="H97" s="84">
        <f>'UBS Jardim Boa Vista'!H13</f>
        <v>35</v>
      </c>
      <c r="I97" s="84">
        <f>'UBS Jardim Boa Vista'!I13</f>
        <v>0</v>
      </c>
      <c r="J97" s="84">
        <f>'UBS Jardim Boa Vista'!J13</f>
        <v>0</v>
      </c>
      <c r="K97" s="84">
        <f>'UBS Jardim Boa Vista'!K13</f>
        <v>0</v>
      </c>
      <c r="L97" s="84">
        <f>'UBS Jardim Boa Vista'!L13</f>
        <v>0</v>
      </c>
      <c r="M97" s="84">
        <f>'UBS Jardim Boa Vista'!M13</f>
        <v>0</v>
      </c>
      <c r="N97" s="84">
        <f>'UBS Jardim Boa Vista'!N13</f>
        <v>0</v>
      </c>
      <c r="O97" s="56">
        <f>'UBS Jardim Boa Vista'!O13</f>
        <v>660</v>
      </c>
      <c r="P97" s="56">
        <f>'UBS Jardim Boa Vista'!P13</f>
        <v>341</v>
      </c>
      <c r="Q97" s="102">
        <f>'UBS Jardim Boa Vista'!Q13</f>
        <v>0.51666666666666672</v>
      </c>
    </row>
    <row r="98" spans="1:17">
      <c r="A98" s="240" t="str">
        <f>'UBS Jardim Boa Vista'!A14</f>
        <v>Atividades Individuias - Nutricionista</v>
      </c>
      <c r="B98" s="118">
        <f>'UBS Jardim Boa Vista'!B14</f>
        <v>60</v>
      </c>
      <c r="C98" s="83">
        <f>'UBS Jardim Boa Vista'!C14</f>
        <v>144</v>
      </c>
      <c r="D98" s="84">
        <f>'UBS Jardim Boa Vista'!D14</f>
        <v>35</v>
      </c>
      <c r="E98" s="84">
        <f>'UBS Jardim Boa Vista'!E14</f>
        <v>109</v>
      </c>
      <c r="F98" s="84" t="str">
        <f>'UBS Jardim Boa Vista'!F14</f>
        <v>-</v>
      </c>
      <c r="G98" s="84">
        <f>'UBS Jardim Boa Vista'!G14</f>
        <v>71</v>
      </c>
      <c r="H98" s="84">
        <f>'UBS Jardim Boa Vista'!H14</f>
        <v>37</v>
      </c>
      <c r="I98" s="84">
        <f>'UBS Jardim Boa Vista'!I14</f>
        <v>0</v>
      </c>
      <c r="J98" s="84">
        <f>'UBS Jardim Boa Vista'!J14</f>
        <v>0</v>
      </c>
      <c r="K98" s="84">
        <f>'UBS Jardim Boa Vista'!K14</f>
        <v>0</v>
      </c>
      <c r="L98" s="84">
        <f>'UBS Jardim Boa Vista'!L14</f>
        <v>0</v>
      </c>
      <c r="M98" s="84">
        <f>'UBS Jardim Boa Vista'!M14</f>
        <v>0</v>
      </c>
      <c r="N98" s="84">
        <f>'UBS Jardim Boa Vista'!N14</f>
        <v>0</v>
      </c>
      <c r="O98" s="56">
        <f>'UBS Jardim Boa Vista'!O14</f>
        <v>360</v>
      </c>
      <c r="P98" s="56">
        <f>'UBS Jardim Boa Vista'!P14</f>
        <v>396</v>
      </c>
      <c r="Q98" s="102">
        <f>'UBS Jardim Boa Vista'!Q14</f>
        <v>1.1000000000000001</v>
      </c>
    </row>
    <row r="99" spans="1:17">
      <c r="A99" s="240" t="str">
        <f>'UBS Jardim Boa Vista'!A15</f>
        <v>Atividades Individuais - Psicólogo</v>
      </c>
      <c r="B99" s="118">
        <f>'UBS Jardim Boa Vista'!B15</f>
        <v>60</v>
      </c>
      <c r="C99" s="83">
        <f>'UBS Jardim Boa Vista'!C15</f>
        <v>69</v>
      </c>
      <c r="D99" s="84">
        <f>'UBS Jardim Boa Vista'!D15</f>
        <v>53</v>
      </c>
      <c r="E99" s="84">
        <f>'UBS Jardim Boa Vista'!E15</f>
        <v>89</v>
      </c>
      <c r="F99" s="84" t="str">
        <f>'UBS Jardim Boa Vista'!F15</f>
        <v>-</v>
      </c>
      <c r="G99" s="84">
        <f>'UBS Jardim Boa Vista'!G15</f>
        <v>30</v>
      </c>
      <c r="H99" s="84">
        <f>'UBS Jardim Boa Vista'!H15</f>
        <v>21</v>
      </c>
      <c r="I99" s="84">
        <f>'UBS Jardim Boa Vista'!I15</f>
        <v>0</v>
      </c>
      <c r="J99" s="84">
        <f>'UBS Jardim Boa Vista'!J15</f>
        <v>0</v>
      </c>
      <c r="K99" s="84">
        <f>'UBS Jardim Boa Vista'!K15</f>
        <v>0</v>
      </c>
      <c r="L99" s="84">
        <f>'UBS Jardim Boa Vista'!L15</f>
        <v>0</v>
      </c>
      <c r="M99" s="84">
        <f>'UBS Jardim Boa Vista'!M15</f>
        <v>0</v>
      </c>
      <c r="N99" s="84">
        <f>'UBS Jardim Boa Vista'!N15</f>
        <v>0</v>
      </c>
      <c r="O99" s="56">
        <f>'UBS Jardim Boa Vista'!O15</f>
        <v>360</v>
      </c>
      <c r="P99" s="56">
        <f>'UBS Jardim Boa Vista'!P15</f>
        <v>262</v>
      </c>
      <c r="Q99" s="102">
        <f>'UBS Jardim Boa Vista'!Q15</f>
        <v>0.72777777777777775</v>
      </c>
    </row>
    <row r="100" spans="1:17">
      <c r="A100" s="240" t="str">
        <f>'UBS Jardim Boa Vista'!A16</f>
        <v>Consulta Enfermagem do Enfermeiro ESF</v>
      </c>
      <c r="B100" s="118">
        <f>'UBS Jardim Boa Vista'!B16</f>
        <v>1260</v>
      </c>
      <c r="C100" s="83">
        <f>'UBS Jardim Boa Vista'!C16</f>
        <v>1110</v>
      </c>
      <c r="D100" s="83">
        <f>'UBS Jardim Boa Vista'!D16</f>
        <v>979</v>
      </c>
      <c r="E100" s="83">
        <f>'UBS Jardim Boa Vista'!E16</f>
        <v>1456</v>
      </c>
      <c r="F100" s="83">
        <f>'UBS Jardim Boa Vista'!F16</f>
        <v>1245</v>
      </c>
      <c r="G100" s="83">
        <f>'UBS Jardim Boa Vista'!G16</f>
        <v>1170</v>
      </c>
      <c r="H100" s="83">
        <f>'UBS Jardim Boa Vista'!H16</f>
        <v>467</v>
      </c>
      <c r="I100" s="83">
        <f>'UBS Jardim Boa Vista'!I16</f>
        <v>0</v>
      </c>
      <c r="J100" s="83">
        <f>'UBS Jardim Boa Vista'!J16</f>
        <v>0</v>
      </c>
      <c r="K100" s="83">
        <f>'UBS Jardim Boa Vista'!K16</f>
        <v>0</v>
      </c>
      <c r="L100" s="83">
        <f>'UBS Jardim Boa Vista'!L16</f>
        <v>0</v>
      </c>
      <c r="M100" s="83">
        <f>'UBS Jardim Boa Vista'!M16</f>
        <v>0</v>
      </c>
      <c r="N100" s="83">
        <f>'UBS Jardim Boa Vista'!N16</f>
        <v>0</v>
      </c>
      <c r="O100" s="56">
        <f>'UBS Jardim Boa Vista'!O16</f>
        <v>7560</v>
      </c>
      <c r="P100" s="56">
        <f>'UBS Jardim Boa Vista'!P16</f>
        <v>6427</v>
      </c>
      <c r="Q100" s="102">
        <f>'UBS Jardim Boa Vista'!Q16</f>
        <v>0.85013227513227518</v>
      </c>
    </row>
    <row r="101" spans="1:17">
      <c r="A101" s="240" t="str">
        <f>'UBS Jardim Boa Vista'!A17</f>
        <v>Consulta Médica do Médico ESF</v>
      </c>
      <c r="B101" s="118">
        <f>'UBS Jardim Boa Vista'!B17</f>
        <v>3328</v>
      </c>
      <c r="C101" s="83">
        <f>'UBS Jardim Boa Vista'!C17</f>
        <v>3245</v>
      </c>
      <c r="D101" s="83">
        <f>'UBS Jardim Boa Vista'!D17</f>
        <v>2699</v>
      </c>
      <c r="E101" s="83">
        <f>'UBS Jardim Boa Vista'!E17</f>
        <v>3214</v>
      </c>
      <c r="F101" s="83">
        <f>'UBS Jardim Boa Vista'!F17</f>
        <v>2864</v>
      </c>
      <c r="G101" s="83">
        <f>'UBS Jardim Boa Vista'!G17</f>
        <v>2894</v>
      </c>
      <c r="H101" s="83">
        <f>'UBS Jardim Boa Vista'!H17</f>
        <v>1542</v>
      </c>
      <c r="I101" s="83">
        <f>'UBS Jardim Boa Vista'!I17</f>
        <v>0</v>
      </c>
      <c r="J101" s="83">
        <f>'UBS Jardim Boa Vista'!J17</f>
        <v>0</v>
      </c>
      <c r="K101" s="83">
        <f>'UBS Jardim Boa Vista'!K17</f>
        <v>0</v>
      </c>
      <c r="L101" s="83">
        <f>'UBS Jardim Boa Vista'!L17</f>
        <v>0</v>
      </c>
      <c r="M101" s="83">
        <f>'UBS Jardim Boa Vista'!M17</f>
        <v>0</v>
      </c>
      <c r="N101" s="83">
        <f>'UBS Jardim Boa Vista'!N17</f>
        <v>0</v>
      </c>
      <c r="O101" s="56">
        <f>'UBS Jardim Boa Vista'!O17</f>
        <v>19968</v>
      </c>
      <c r="P101" s="56">
        <f>'UBS Jardim Boa Vista'!P17</f>
        <v>16458</v>
      </c>
      <c r="Q101" s="102">
        <f>'UBS Jardim Boa Vista'!Q17</f>
        <v>0.82421875</v>
      </c>
    </row>
    <row r="102" spans="1:17">
      <c r="A102" s="240" t="str">
        <f>'UBS Jardim Boa Vista'!A18</f>
        <v>Consulta/At Domiciliar do Enfermeiro ESF</v>
      </c>
      <c r="B102" s="118">
        <f>'UBS Jardim Boa Vista'!B18</f>
        <v>112</v>
      </c>
      <c r="C102" s="83">
        <f>'UBS Jardim Boa Vista'!C18</f>
        <v>82</v>
      </c>
      <c r="D102" s="83">
        <f>'UBS Jardim Boa Vista'!D18</f>
        <v>47</v>
      </c>
      <c r="E102" s="83">
        <f>'UBS Jardim Boa Vista'!E18</f>
        <v>88</v>
      </c>
      <c r="F102" s="83">
        <f>'UBS Jardim Boa Vista'!F18</f>
        <v>78</v>
      </c>
      <c r="G102" s="83">
        <f>'UBS Jardim Boa Vista'!G18</f>
        <v>63</v>
      </c>
      <c r="H102" s="83">
        <f>'UBS Jardim Boa Vista'!H18</f>
        <v>41</v>
      </c>
      <c r="I102" s="83">
        <f>'UBS Jardim Boa Vista'!I18</f>
        <v>0</v>
      </c>
      <c r="J102" s="83">
        <f>'UBS Jardim Boa Vista'!J18</f>
        <v>0</v>
      </c>
      <c r="K102" s="83">
        <f>'UBS Jardim Boa Vista'!K18</f>
        <v>0</v>
      </c>
      <c r="L102" s="83">
        <f>'UBS Jardim Boa Vista'!L18</f>
        <v>0</v>
      </c>
      <c r="M102" s="83">
        <f>'UBS Jardim Boa Vista'!M18</f>
        <v>0</v>
      </c>
      <c r="N102" s="83">
        <f>'UBS Jardim Boa Vista'!N18</f>
        <v>0</v>
      </c>
      <c r="O102" s="56">
        <f>'UBS Jardim Boa Vista'!O18</f>
        <v>672</v>
      </c>
      <c r="P102" s="56">
        <f>'UBS Jardim Boa Vista'!P18</f>
        <v>399</v>
      </c>
      <c r="Q102" s="102">
        <f>'UBS Jardim Boa Vista'!Q18</f>
        <v>0.59375</v>
      </c>
    </row>
    <row r="103" spans="1:17">
      <c r="A103" s="240" t="str">
        <f>'UBS Jardim Boa Vista'!A19</f>
        <v>Consulta/At Domiciliar do Médico ESF</v>
      </c>
      <c r="B103" s="118">
        <f>'UBS Jardim Boa Vista'!B19</f>
        <v>128</v>
      </c>
      <c r="C103" s="83">
        <f>'UBS Jardim Boa Vista'!C19</f>
        <v>74</v>
      </c>
      <c r="D103" s="83">
        <f>'UBS Jardim Boa Vista'!D19</f>
        <v>66</v>
      </c>
      <c r="E103" s="83">
        <f>'UBS Jardim Boa Vista'!E19</f>
        <v>74</v>
      </c>
      <c r="F103" s="83">
        <f>'UBS Jardim Boa Vista'!F19</f>
        <v>79</v>
      </c>
      <c r="G103" s="83">
        <f>'UBS Jardim Boa Vista'!G19</f>
        <v>63</v>
      </c>
      <c r="H103" s="83">
        <f>'UBS Jardim Boa Vista'!H19</f>
        <v>34</v>
      </c>
      <c r="I103" s="83">
        <f>'UBS Jardim Boa Vista'!I19</f>
        <v>0</v>
      </c>
      <c r="J103" s="83">
        <f>'UBS Jardim Boa Vista'!J19</f>
        <v>0</v>
      </c>
      <c r="K103" s="83">
        <f>'UBS Jardim Boa Vista'!K19</f>
        <v>0</v>
      </c>
      <c r="L103" s="83">
        <f>'UBS Jardim Boa Vista'!L19</f>
        <v>0</v>
      </c>
      <c r="M103" s="83">
        <f>'UBS Jardim Boa Vista'!M19</f>
        <v>0</v>
      </c>
      <c r="N103" s="83">
        <f>'UBS Jardim Boa Vista'!N19</f>
        <v>0</v>
      </c>
      <c r="O103" s="56">
        <f>'UBS Jardim Boa Vista'!O19</f>
        <v>768</v>
      </c>
      <c r="P103" s="56">
        <f>'UBS Jardim Boa Vista'!P19</f>
        <v>390</v>
      </c>
      <c r="Q103" s="102">
        <f>'UBS Jardim Boa Vista'!Q19</f>
        <v>0.5078125</v>
      </c>
    </row>
    <row r="104" spans="1:17">
      <c r="A104" s="240" t="str">
        <f>'UBS Jardim Boa Vista'!A20</f>
        <v>ESB I - Consultas/atendimentos</v>
      </c>
      <c r="B104" s="118">
        <f>'UBS Jardim Boa Vista'!B20</f>
        <v>132</v>
      </c>
      <c r="C104" s="83">
        <f>'UBS Jardim Boa Vista'!C20</f>
        <v>232</v>
      </c>
      <c r="D104" s="83">
        <f>'UBS Jardim Boa Vista'!D20</f>
        <v>207</v>
      </c>
      <c r="E104" s="83">
        <f>'UBS Jardim Boa Vista'!E20</f>
        <v>168</v>
      </c>
      <c r="F104" s="83">
        <f>'UBS Jardim Boa Vista'!F20</f>
        <v>168</v>
      </c>
      <c r="G104" s="83">
        <f>'UBS Jardim Boa Vista'!G20</f>
        <v>232</v>
      </c>
      <c r="H104" s="83">
        <f>'UBS Jardim Boa Vista'!H20</f>
        <v>77</v>
      </c>
      <c r="I104" s="83">
        <f>'UBS Jardim Boa Vista'!I20</f>
        <v>0</v>
      </c>
      <c r="J104" s="83">
        <f>'UBS Jardim Boa Vista'!J20</f>
        <v>0</v>
      </c>
      <c r="K104" s="83">
        <f>'UBS Jardim Boa Vista'!K20</f>
        <v>0</v>
      </c>
      <c r="L104" s="83">
        <f>'UBS Jardim Boa Vista'!L20</f>
        <v>0</v>
      </c>
      <c r="M104" s="83">
        <f>'UBS Jardim Boa Vista'!M20</f>
        <v>0</v>
      </c>
      <c r="N104" s="83">
        <f>'UBS Jardim Boa Vista'!N20</f>
        <v>0</v>
      </c>
      <c r="O104" s="56">
        <f>'UBS Jardim Boa Vista'!O20</f>
        <v>792</v>
      </c>
      <c r="P104" s="56">
        <f>'UBS Jardim Boa Vista'!P20</f>
        <v>1084</v>
      </c>
      <c r="Q104" s="102">
        <f>'UBS Jardim Boa Vista'!Q20</f>
        <v>1.3686868686868687</v>
      </c>
    </row>
    <row r="105" spans="1:17">
      <c r="A105" s="240" t="str">
        <f>'UBS Jardim Boa Vista'!A21</f>
        <v>ESB I - TI clínico/restaurador</v>
      </c>
      <c r="B105" s="118">
        <f>'UBS Jardim Boa Vista'!B21</f>
        <v>30</v>
      </c>
      <c r="C105" s="83">
        <f>'UBS Jardim Boa Vista'!C21</f>
        <v>40</v>
      </c>
      <c r="D105" s="84">
        <f>'UBS Jardim Boa Vista'!D21</f>
        <v>33</v>
      </c>
      <c r="E105" s="84">
        <f>'UBS Jardim Boa Vista'!E21</f>
        <v>34</v>
      </c>
      <c r="F105" s="84">
        <f>'UBS Jardim Boa Vista'!F21</f>
        <v>34</v>
      </c>
      <c r="G105" s="84">
        <f>'UBS Jardim Boa Vista'!G21</f>
        <v>42</v>
      </c>
      <c r="H105" s="84">
        <f>'UBS Jardim Boa Vista'!H21</f>
        <v>14</v>
      </c>
      <c r="I105" s="84">
        <f>'UBS Jardim Boa Vista'!I21</f>
        <v>0</v>
      </c>
      <c r="J105" s="84">
        <f>'UBS Jardim Boa Vista'!J21</f>
        <v>0</v>
      </c>
      <c r="K105" s="84">
        <f>'UBS Jardim Boa Vista'!K21</f>
        <v>0</v>
      </c>
      <c r="L105" s="84">
        <f>'UBS Jardim Boa Vista'!L21</f>
        <v>0</v>
      </c>
      <c r="M105" s="84">
        <f>'UBS Jardim Boa Vista'!M21</f>
        <v>0</v>
      </c>
      <c r="N105" s="84">
        <f>'UBS Jardim Boa Vista'!N21</f>
        <v>0</v>
      </c>
      <c r="O105" s="56">
        <f>'UBS Jardim Boa Vista'!O21</f>
        <v>180</v>
      </c>
      <c r="P105" s="56">
        <f>'UBS Jardim Boa Vista'!P21</f>
        <v>197</v>
      </c>
      <c r="Q105" s="102">
        <f>'UBS Jardim Boa Vista'!Q21</f>
        <v>1.0944444444444446</v>
      </c>
    </row>
    <row r="106" spans="1:17">
      <c r="A106" s="240" t="str">
        <f>'UBS Jardim Boa Vista'!A22</f>
        <v>ESB I - TI Protese (Monitoramento M29)</v>
      </c>
      <c r="B106" s="118">
        <f>'UBS Jardim Boa Vista'!B22</f>
        <v>2</v>
      </c>
      <c r="C106" s="83">
        <f>'UBS Jardim Boa Vista'!C22</f>
        <v>0</v>
      </c>
      <c r="D106" s="84">
        <f>'UBS Jardim Boa Vista'!D22</f>
        <v>0</v>
      </c>
      <c r="E106" s="84">
        <f>'UBS Jardim Boa Vista'!E22</f>
        <v>0</v>
      </c>
      <c r="F106" s="84">
        <f>'UBS Jardim Boa Vista'!F22</f>
        <v>0</v>
      </c>
      <c r="G106" s="84">
        <f>'UBS Jardim Boa Vista'!G22</f>
        <v>0</v>
      </c>
      <c r="H106" s="84">
        <f>'UBS Jardim Boa Vista'!H22</f>
        <v>0</v>
      </c>
      <c r="I106" s="84">
        <f>'UBS Jardim Boa Vista'!I22</f>
        <v>0</v>
      </c>
      <c r="J106" s="84">
        <f>'UBS Jardim Boa Vista'!J22</f>
        <v>0</v>
      </c>
      <c r="K106" s="84">
        <f>'UBS Jardim Boa Vista'!K22</f>
        <v>0</v>
      </c>
      <c r="L106" s="84">
        <f>'UBS Jardim Boa Vista'!L22</f>
        <v>0</v>
      </c>
      <c r="M106" s="84">
        <f>'UBS Jardim Boa Vista'!M22</f>
        <v>0</v>
      </c>
      <c r="N106" s="84">
        <f>'UBS Jardim Boa Vista'!N22</f>
        <v>0</v>
      </c>
      <c r="O106" s="56">
        <f>'UBS Jardim Boa Vista'!O22</f>
        <v>12</v>
      </c>
      <c r="P106" s="56">
        <f>'UBS Jardim Boa Vista'!P22</f>
        <v>0</v>
      </c>
      <c r="Q106" s="102">
        <f>'UBS Jardim Boa Vista'!Q22</f>
        <v>0</v>
      </c>
    </row>
    <row r="107" spans="1:17">
      <c r="A107" s="240" t="str">
        <f>'UBS Jardim Boa Vista'!A23</f>
        <v>ESB I - Consultas/atendimentos - RT</v>
      </c>
      <c r="B107" s="118">
        <f>'UBS Jardim Boa Vista'!B23</f>
        <v>86</v>
      </c>
      <c r="C107" s="83">
        <f>'UBS Jardim Boa Vista'!C23</f>
        <v>174</v>
      </c>
      <c r="D107" s="84">
        <f>'UBS Jardim Boa Vista'!D23</f>
        <v>142</v>
      </c>
      <c r="E107" s="84">
        <f>'UBS Jardim Boa Vista'!E23</f>
        <v>226</v>
      </c>
      <c r="F107" s="84">
        <f>'UBS Jardim Boa Vista'!F23</f>
        <v>162</v>
      </c>
      <c r="G107" s="84">
        <f>'UBS Jardim Boa Vista'!G23</f>
        <v>159</v>
      </c>
      <c r="H107" s="84">
        <f>'UBS Jardim Boa Vista'!H23</f>
        <v>69</v>
      </c>
      <c r="I107" s="84">
        <f>'UBS Jardim Boa Vista'!I23</f>
        <v>0</v>
      </c>
      <c r="J107" s="84">
        <f>'UBS Jardim Boa Vista'!J23</f>
        <v>0</v>
      </c>
      <c r="K107" s="84">
        <f>'UBS Jardim Boa Vista'!K23</f>
        <v>0</v>
      </c>
      <c r="L107" s="84">
        <f>'UBS Jardim Boa Vista'!L23</f>
        <v>0</v>
      </c>
      <c r="M107" s="84">
        <f>'UBS Jardim Boa Vista'!M23</f>
        <v>0</v>
      </c>
      <c r="N107" s="84">
        <f>'UBS Jardim Boa Vista'!N23</f>
        <v>0</v>
      </c>
      <c r="O107" s="56">
        <f>'UBS Jardim Boa Vista'!O23</f>
        <v>516</v>
      </c>
      <c r="P107" s="56">
        <f>'UBS Jardim Boa Vista'!P23</f>
        <v>932</v>
      </c>
      <c r="Q107" s="102">
        <f>'UBS Jardim Boa Vista'!Q23</f>
        <v>1.806201550387597</v>
      </c>
    </row>
    <row r="108" spans="1:17">
      <c r="A108" s="240" t="str">
        <f>'UBS Jardim Boa Vista'!A24</f>
        <v>ESB I - TI clínico/restaurador - RT</v>
      </c>
      <c r="B108" s="118">
        <f>'UBS Jardim Boa Vista'!B24</f>
        <v>20</v>
      </c>
      <c r="C108" s="83">
        <f>'UBS Jardim Boa Vista'!C24</f>
        <v>26</v>
      </c>
      <c r="D108" s="84">
        <f>'UBS Jardim Boa Vista'!D24</f>
        <v>35</v>
      </c>
      <c r="E108" s="84">
        <f>'UBS Jardim Boa Vista'!E24</f>
        <v>40</v>
      </c>
      <c r="F108" s="84">
        <f>'UBS Jardim Boa Vista'!F24</f>
        <v>30</v>
      </c>
      <c r="G108" s="84">
        <f>'UBS Jardim Boa Vista'!G24</f>
        <v>23</v>
      </c>
      <c r="H108" s="84">
        <f>'UBS Jardim Boa Vista'!H24</f>
        <v>9</v>
      </c>
      <c r="I108" s="84">
        <f>'UBS Jardim Boa Vista'!I24</f>
        <v>0</v>
      </c>
      <c r="J108" s="84">
        <f>'UBS Jardim Boa Vista'!J24</f>
        <v>0</v>
      </c>
      <c r="K108" s="84">
        <f>'UBS Jardim Boa Vista'!K24</f>
        <v>0</v>
      </c>
      <c r="L108" s="84">
        <f>'UBS Jardim Boa Vista'!L24</f>
        <v>0</v>
      </c>
      <c r="M108" s="84">
        <f>'UBS Jardim Boa Vista'!M24</f>
        <v>0</v>
      </c>
      <c r="N108" s="84">
        <f>'UBS Jardim Boa Vista'!N24</f>
        <v>0</v>
      </c>
      <c r="O108" s="56">
        <f>'UBS Jardim Boa Vista'!O24</f>
        <v>120</v>
      </c>
      <c r="P108" s="56">
        <f>'UBS Jardim Boa Vista'!P24</f>
        <v>163</v>
      </c>
      <c r="Q108" s="102">
        <f>'UBS Jardim Boa Vista'!Q24</f>
        <v>1.3583333333333334</v>
      </c>
    </row>
    <row r="109" spans="1:17">
      <c r="A109" s="240" t="str">
        <f>'UBS Jardim Boa Vista'!A25</f>
        <v>ESB I - TI Protese RT (Monitoramento M29)</v>
      </c>
      <c r="B109" s="118">
        <f>'UBS Jardim Boa Vista'!B25</f>
        <v>2</v>
      </c>
      <c r="C109" s="83">
        <f>'UBS Jardim Boa Vista'!C25</f>
        <v>0</v>
      </c>
      <c r="D109" s="84">
        <f>'UBS Jardim Boa Vista'!D25</f>
        <v>0</v>
      </c>
      <c r="E109" s="84">
        <f>'UBS Jardim Boa Vista'!E25</f>
        <v>0</v>
      </c>
      <c r="F109" s="84">
        <f>'UBS Jardim Boa Vista'!F25</f>
        <v>0</v>
      </c>
      <c r="G109" s="84">
        <f>'UBS Jardim Boa Vista'!G25</f>
        <v>0</v>
      </c>
      <c r="H109" s="84">
        <f>'UBS Jardim Boa Vista'!H25</f>
        <v>0</v>
      </c>
      <c r="I109" s="84">
        <f>'UBS Jardim Boa Vista'!I25</f>
        <v>0</v>
      </c>
      <c r="J109" s="84">
        <f>'UBS Jardim Boa Vista'!J25</f>
        <v>0</v>
      </c>
      <c r="K109" s="84">
        <f>'UBS Jardim Boa Vista'!K25</f>
        <v>0</v>
      </c>
      <c r="L109" s="84">
        <f>'UBS Jardim Boa Vista'!L25</f>
        <v>0</v>
      </c>
      <c r="M109" s="84">
        <f>'UBS Jardim Boa Vista'!M25</f>
        <v>0</v>
      </c>
      <c r="N109" s="84">
        <f>'UBS Jardim Boa Vista'!N25</f>
        <v>0</v>
      </c>
      <c r="O109" s="56">
        <f>'UBS Jardim Boa Vista'!O25</f>
        <v>12</v>
      </c>
      <c r="P109" s="56">
        <f>'UBS Jardim Boa Vista'!P25</f>
        <v>0</v>
      </c>
      <c r="Q109" s="102">
        <f>'UBS Jardim Boa Vista'!Q25</f>
        <v>0</v>
      </c>
    </row>
    <row r="110" spans="1:17">
      <c r="A110" s="240" t="str">
        <f>'UBS Jardim Boa Vista'!A26</f>
        <v>ESB II - Consultas/atendimentos</v>
      </c>
      <c r="B110" s="118">
        <f>'UBS Jardim Boa Vista'!B26</f>
        <v>138</v>
      </c>
      <c r="C110" s="83">
        <f>'UBS Jardim Boa Vista'!C26</f>
        <v>234</v>
      </c>
      <c r="D110" s="84">
        <f>'UBS Jardim Boa Vista'!D26</f>
        <v>174</v>
      </c>
      <c r="E110" s="84">
        <f>'UBS Jardim Boa Vista'!E26</f>
        <v>86</v>
      </c>
      <c r="F110" s="84">
        <f>'UBS Jardim Boa Vista'!F26</f>
        <v>86</v>
      </c>
      <c r="G110" s="84">
        <f>'UBS Jardim Boa Vista'!G26</f>
        <v>108</v>
      </c>
      <c r="H110" s="84">
        <f>'UBS Jardim Boa Vista'!H26</f>
        <v>0</v>
      </c>
      <c r="I110" s="84">
        <f>'UBS Jardim Boa Vista'!I26</f>
        <v>0</v>
      </c>
      <c r="J110" s="84">
        <f>'UBS Jardim Boa Vista'!J26</f>
        <v>0</v>
      </c>
      <c r="K110" s="84">
        <f>'UBS Jardim Boa Vista'!K26</f>
        <v>0</v>
      </c>
      <c r="L110" s="84">
        <f>'UBS Jardim Boa Vista'!L26</f>
        <v>0</v>
      </c>
      <c r="M110" s="84">
        <f>'UBS Jardim Boa Vista'!M26</f>
        <v>0</v>
      </c>
      <c r="N110" s="84">
        <f>'UBS Jardim Boa Vista'!N26</f>
        <v>0</v>
      </c>
      <c r="O110" s="56">
        <f>'UBS Jardim Boa Vista'!O26</f>
        <v>828</v>
      </c>
      <c r="P110" s="56">
        <f>'UBS Jardim Boa Vista'!P26</f>
        <v>688</v>
      </c>
      <c r="Q110" s="102">
        <f>'UBS Jardim Boa Vista'!Q26</f>
        <v>0.83091787439613529</v>
      </c>
    </row>
    <row r="111" spans="1:17">
      <c r="A111" s="240" t="str">
        <f>'UBS Jardim Boa Vista'!A27</f>
        <v>ESB II - TI clínico/restaurador</v>
      </c>
      <c r="B111" s="118">
        <f>'UBS Jardim Boa Vista'!B27</f>
        <v>30</v>
      </c>
      <c r="C111" s="83">
        <f>'UBS Jardim Boa Vista'!C27</f>
        <v>33</v>
      </c>
      <c r="D111" s="84">
        <f>'UBS Jardim Boa Vista'!D27</f>
        <v>35</v>
      </c>
      <c r="E111" s="84">
        <f>'UBS Jardim Boa Vista'!E27</f>
        <v>3</v>
      </c>
      <c r="F111" s="84">
        <f>'UBS Jardim Boa Vista'!F27</f>
        <v>3</v>
      </c>
      <c r="G111" s="84">
        <f>'UBS Jardim Boa Vista'!G27</f>
        <v>28</v>
      </c>
      <c r="H111" s="84">
        <f>'UBS Jardim Boa Vista'!H27</f>
        <v>0</v>
      </c>
      <c r="I111" s="84">
        <f>'UBS Jardim Boa Vista'!I27</f>
        <v>0</v>
      </c>
      <c r="J111" s="84">
        <f>'UBS Jardim Boa Vista'!J27</f>
        <v>0</v>
      </c>
      <c r="K111" s="84">
        <f>'UBS Jardim Boa Vista'!K27</f>
        <v>0</v>
      </c>
      <c r="L111" s="84">
        <f>'UBS Jardim Boa Vista'!L27</f>
        <v>0</v>
      </c>
      <c r="M111" s="84">
        <f>'UBS Jardim Boa Vista'!M27</f>
        <v>0</v>
      </c>
      <c r="N111" s="84">
        <f>'UBS Jardim Boa Vista'!N27</f>
        <v>0</v>
      </c>
      <c r="O111" s="56">
        <f>'UBS Jardim Boa Vista'!O27</f>
        <v>180</v>
      </c>
      <c r="P111" s="56">
        <f>'UBS Jardim Boa Vista'!P27</f>
        <v>102</v>
      </c>
      <c r="Q111" s="102">
        <f>'UBS Jardim Boa Vista'!Q27</f>
        <v>0.56666666666666665</v>
      </c>
    </row>
    <row r="112" spans="1:17">
      <c r="A112" s="240" t="str">
        <f>'UBS Jardim Boa Vista'!A28</f>
        <v>ESB II - TI Protese (Monitoramento M29)</v>
      </c>
      <c r="B112" s="118">
        <f>'UBS Jardim Boa Vista'!B28</f>
        <v>3</v>
      </c>
      <c r="C112" s="83">
        <f>'UBS Jardim Boa Vista'!C28</f>
        <v>0</v>
      </c>
      <c r="D112" s="84">
        <f>'UBS Jardim Boa Vista'!D28</f>
        <v>0</v>
      </c>
      <c r="E112" s="84">
        <f>'UBS Jardim Boa Vista'!E28</f>
        <v>0</v>
      </c>
      <c r="F112" s="84">
        <f>'UBS Jardim Boa Vista'!F28</f>
        <v>0</v>
      </c>
      <c r="G112" s="84">
        <f>'UBS Jardim Boa Vista'!G28</f>
        <v>0</v>
      </c>
      <c r="H112" s="84">
        <f>'UBS Jardim Boa Vista'!H28</f>
        <v>0</v>
      </c>
      <c r="I112" s="84">
        <f>'UBS Jardim Boa Vista'!I28</f>
        <v>0</v>
      </c>
      <c r="J112" s="84">
        <f>'UBS Jardim Boa Vista'!J28</f>
        <v>0</v>
      </c>
      <c r="K112" s="84">
        <f>'UBS Jardim Boa Vista'!K28</f>
        <v>0</v>
      </c>
      <c r="L112" s="84">
        <f>'UBS Jardim Boa Vista'!L28</f>
        <v>0</v>
      </c>
      <c r="M112" s="84">
        <f>'UBS Jardim Boa Vista'!M28</f>
        <v>0</v>
      </c>
      <c r="N112" s="84">
        <f>'UBS Jardim Boa Vista'!N28</f>
        <v>0</v>
      </c>
      <c r="O112" s="56">
        <f>'UBS Jardim Boa Vista'!O28</f>
        <v>18</v>
      </c>
      <c r="P112" s="56">
        <f>'UBS Jardim Boa Vista'!P28</f>
        <v>0</v>
      </c>
      <c r="Q112" s="102">
        <f>'UBS Jardim Boa Vista'!Q28</f>
        <v>0</v>
      </c>
    </row>
    <row r="113" spans="1:18">
      <c r="A113" s="240" t="str">
        <f>'UBS Jardim Boa Vista'!A29</f>
        <v>Atividades Coletivas - Assistente Social</v>
      </c>
      <c r="B113" s="118">
        <f>'UBS Jardim Boa Vista'!B29</f>
        <v>30</v>
      </c>
      <c r="C113" s="83">
        <f>'UBS Jardim Boa Vista'!C29</f>
        <v>0</v>
      </c>
      <c r="D113" s="84">
        <f>'UBS Jardim Boa Vista'!D29</f>
        <v>0</v>
      </c>
      <c r="E113" s="84">
        <f>'UBS Jardim Boa Vista'!E29</f>
        <v>0</v>
      </c>
      <c r="F113" s="84">
        <f>'UBS Jardim Boa Vista'!F29</f>
        <v>0</v>
      </c>
      <c r="G113" s="84">
        <f>'UBS Jardim Boa Vista'!G29</f>
        <v>0</v>
      </c>
      <c r="H113" s="84">
        <f>'UBS Jardim Boa Vista'!H29</f>
        <v>0</v>
      </c>
      <c r="I113" s="84">
        <f>'UBS Jardim Boa Vista'!I29</f>
        <v>0</v>
      </c>
      <c r="J113" s="84">
        <f>'UBS Jardim Boa Vista'!J29</f>
        <v>0</v>
      </c>
      <c r="K113" s="84">
        <f>'UBS Jardim Boa Vista'!K29</f>
        <v>0</v>
      </c>
      <c r="L113" s="84">
        <f>'UBS Jardim Boa Vista'!L29</f>
        <v>0</v>
      </c>
      <c r="M113" s="84">
        <f>'UBS Jardim Boa Vista'!M29</f>
        <v>0</v>
      </c>
      <c r="N113" s="84">
        <f>'UBS Jardim Boa Vista'!N29</f>
        <v>0</v>
      </c>
      <c r="O113" s="56">
        <f>'UBS Jardim Boa Vista'!O29</f>
        <v>150</v>
      </c>
      <c r="P113" s="56">
        <f>'UBS Jardim Boa Vista'!P29</f>
        <v>0</v>
      </c>
      <c r="Q113" s="102">
        <f>'UBS Jardim Boa Vista'!Q29</f>
        <v>0</v>
      </c>
    </row>
    <row r="114" spans="1:18">
      <c r="A114" s="240" t="str">
        <f>'UBS Jardim Boa Vista'!A30</f>
        <v xml:space="preserve">Atividades Coletivas - Farmacêutico </v>
      </c>
      <c r="B114" s="118">
        <f>'UBS Jardim Boa Vista'!B30</f>
        <v>16</v>
      </c>
      <c r="C114" s="83">
        <f>'UBS Jardim Boa Vista'!C30</f>
        <v>0</v>
      </c>
      <c r="D114" s="84">
        <f>'UBS Jardim Boa Vista'!D30</f>
        <v>0</v>
      </c>
      <c r="E114" s="84">
        <f>'UBS Jardim Boa Vista'!E30</f>
        <v>0</v>
      </c>
      <c r="F114" s="84">
        <f>'UBS Jardim Boa Vista'!F30</f>
        <v>0</v>
      </c>
      <c r="G114" s="84">
        <f>'UBS Jardim Boa Vista'!G30</f>
        <v>0</v>
      </c>
      <c r="H114" s="84">
        <f>'UBS Jardim Boa Vista'!H30</f>
        <v>0</v>
      </c>
      <c r="I114" s="84">
        <f>'UBS Jardim Boa Vista'!I30</f>
        <v>0</v>
      </c>
      <c r="J114" s="84">
        <f>'UBS Jardim Boa Vista'!J30</f>
        <v>0</v>
      </c>
      <c r="K114" s="84">
        <f>'UBS Jardim Boa Vista'!K30</f>
        <v>0</v>
      </c>
      <c r="L114" s="84">
        <f>'UBS Jardim Boa Vista'!L30</f>
        <v>0</v>
      </c>
      <c r="M114" s="84">
        <f>'UBS Jardim Boa Vista'!M30</f>
        <v>0</v>
      </c>
      <c r="N114" s="84">
        <f>'UBS Jardim Boa Vista'!N30</f>
        <v>0</v>
      </c>
      <c r="O114" s="56">
        <f>'UBS Jardim Boa Vista'!O30</f>
        <v>80</v>
      </c>
      <c r="P114" s="56">
        <f>'UBS Jardim Boa Vista'!P30</f>
        <v>0</v>
      </c>
      <c r="Q114" s="102">
        <f>'UBS Jardim Boa Vista'!Q30</f>
        <v>0</v>
      </c>
    </row>
    <row r="115" spans="1:18">
      <c r="A115" s="240" t="str">
        <f>'UBS Jardim Boa Vista'!A31</f>
        <v>Atividades Coletivas - Fisioterapeuta</v>
      </c>
      <c r="B115" s="118">
        <f>'UBS Jardim Boa Vista'!B31</f>
        <v>40</v>
      </c>
      <c r="C115" s="83">
        <f>'UBS Jardim Boa Vista'!C31</f>
        <v>6</v>
      </c>
      <c r="D115" s="84">
        <f>'UBS Jardim Boa Vista'!D31</f>
        <v>2</v>
      </c>
      <c r="E115" s="84">
        <f>'UBS Jardim Boa Vista'!E31</f>
        <v>0</v>
      </c>
      <c r="F115" s="84">
        <f>'UBS Jardim Boa Vista'!F31</f>
        <v>2</v>
      </c>
      <c r="G115" s="84">
        <f>'UBS Jardim Boa Vista'!G31</f>
        <v>2</v>
      </c>
      <c r="H115" s="84">
        <f>'UBS Jardim Boa Vista'!H31</f>
        <v>0</v>
      </c>
      <c r="I115" s="84">
        <f>'UBS Jardim Boa Vista'!I31</f>
        <v>0</v>
      </c>
      <c r="J115" s="84">
        <f>'UBS Jardim Boa Vista'!J31</f>
        <v>0</v>
      </c>
      <c r="K115" s="84">
        <f>'UBS Jardim Boa Vista'!K31</f>
        <v>0</v>
      </c>
      <c r="L115" s="84">
        <f>'UBS Jardim Boa Vista'!L31</f>
        <v>0</v>
      </c>
      <c r="M115" s="84">
        <f>'UBS Jardim Boa Vista'!M31</f>
        <v>0</v>
      </c>
      <c r="N115" s="84">
        <f>'UBS Jardim Boa Vista'!N31</f>
        <v>0</v>
      </c>
      <c r="O115" s="56">
        <f>'UBS Jardim Boa Vista'!O31</f>
        <v>240</v>
      </c>
      <c r="P115" s="56">
        <f>'UBS Jardim Boa Vista'!P31</f>
        <v>12</v>
      </c>
      <c r="Q115" s="102">
        <f>'UBS Jardim Boa Vista'!Q31</f>
        <v>0.05</v>
      </c>
    </row>
    <row r="116" spans="1:18">
      <c r="A116" s="240" t="str">
        <f>'UBS Jardim Boa Vista'!A32</f>
        <v xml:space="preserve">Atividades Coletivas - Fonoaudiologo </v>
      </c>
      <c r="B116" s="118">
        <f>'UBS Jardim Boa Vista'!B32</f>
        <v>40</v>
      </c>
      <c r="C116" s="83">
        <f>'UBS Jardim Boa Vista'!C32</f>
        <v>2</v>
      </c>
      <c r="D116" s="83">
        <f>'UBS Jardim Boa Vista'!D32</f>
        <v>2</v>
      </c>
      <c r="E116" s="83">
        <f>'UBS Jardim Boa Vista'!E32</f>
        <v>0</v>
      </c>
      <c r="F116" s="83">
        <f>'UBS Jardim Boa Vista'!F32</f>
        <v>1</v>
      </c>
      <c r="G116" s="83">
        <f>'UBS Jardim Boa Vista'!G32</f>
        <v>0</v>
      </c>
      <c r="H116" s="83">
        <f>'UBS Jardim Boa Vista'!H32</f>
        <v>0</v>
      </c>
      <c r="I116" s="83">
        <f>'UBS Jardim Boa Vista'!I32</f>
        <v>0</v>
      </c>
      <c r="J116" s="83">
        <f>'UBS Jardim Boa Vista'!J32</f>
        <v>0</v>
      </c>
      <c r="K116" s="83">
        <f>'UBS Jardim Boa Vista'!K32</f>
        <v>0</v>
      </c>
      <c r="L116" s="83">
        <f>'UBS Jardim Boa Vista'!L32</f>
        <v>0</v>
      </c>
      <c r="M116" s="83">
        <f>'UBS Jardim Boa Vista'!M32</f>
        <v>0</v>
      </c>
      <c r="N116" s="83">
        <f>'UBS Jardim Boa Vista'!N32</f>
        <v>0</v>
      </c>
      <c r="O116" s="56">
        <f>'UBS Jardim Boa Vista'!O32</f>
        <v>200</v>
      </c>
      <c r="P116" s="56">
        <f>'UBS Jardim Boa Vista'!P32</f>
        <v>5</v>
      </c>
      <c r="Q116" s="102">
        <f>'UBS Jardim Boa Vista'!Q32</f>
        <v>2.5000000000000001E-2</v>
      </c>
    </row>
    <row r="117" spans="1:18">
      <c r="A117" s="240" t="str">
        <f>'UBS Jardim Boa Vista'!A33</f>
        <v xml:space="preserve">Atividades Coletivas - Nutricionista </v>
      </c>
      <c r="B117" s="118">
        <f>'UBS Jardim Boa Vista'!B33</f>
        <v>40</v>
      </c>
      <c r="C117" s="83">
        <f>'UBS Jardim Boa Vista'!C33</f>
        <v>3</v>
      </c>
      <c r="D117" s="84">
        <f>'UBS Jardim Boa Vista'!D33</f>
        <v>1</v>
      </c>
      <c r="E117" s="84">
        <f>'UBS Jardim Boa Vista'!E33</f>
        <v>0</v>
      </c>
      <c r="F117" s="84">
        <f>'UBS Jardim Boa Vista'!F33</f>
        <v>4</v>
      </c>
      <c r="G117" s="84">
        <f>'UBS Jardim Boa Vista'!G33</f>
        <v>1</v>
      </c>
      <c r="H117" s="84">
        <f>'UBS Jardim Boa Vista'!H33</f>
        <v>0</v>
      </c>
      <c r="I117" s="84">
        <f>'UBS Jardim Boa Vista'!I33</f>
        <v>0</v>
      </c>
      <c r="J117" s="84">
        <f>'UBS Jardim Boa Vista'!J33</f>
        <v>0</v>
      </c>
      <c r="K117" s="84">
        <f>'UBS Jardim Boa Vista'!K33</f>
        <v>0</v>
      </c>
      <c r="L117" s="84">
        <f>'UBS Jardim Boa Vista'!L33</f>
        <v>0</v>
      </c>
      <c r="M117" s="84">
        <f>'UBS Jardim Boa Vista'!M33</f>
        <v>0</v>
      </c>
      <c r="N117" s="84">
        <f>'UBS Jardim Boa Vista'!N33</f>
        <v>0</v>
      </c>
      <c r="O117" s="56">
        <f>'UBS Jardim Boa Vista'!O33</f>
        <v>240</v>
      </c>
      <c r="P117" s="56">
        <f>'UBS Jardim Boa Vista'!P33</f>
        <v>9</v>
      </c>
      <c r="Q117" s="102">
        <f>'UBS Jardim Boa Vista'!Q33</f>
        <v>3.7499999999999999E-2</v>
      </c>
    </row>
    <row r="118" spans="1:18">
      <c r="A118" s="240" t="str">
        <f>'UBS Jardim Boa Vista'!A34</f>
        <v>Atividades Coletivas - Psicólogo</v>
      </c>
      <c r="B118" s="118">
        <f>'UBS Jardim Boa Vista'!B34</f>
        <v>40</v>
      </c>
      <c r="C118" s="83">
        <f>'UBS Jardim Boa Vista'!C34</f>
        <v>0</v>
      </c>
      <c r="D118" s="84">
        <f>'UBS Jardim Boa Vista'!D34</f>
        <v>0</v>
      </c>
      <c r="E118" s="84">
        <f>'UBS Jardim Boa Vista'!E34</f>
        <v>0</v>
      </c>
      <c r="F118" s="84">
        <f>'UBS Jardim Boa Vista'!F34</f>
        <v>0</v>
      </c>
      <c r="G118" s="84">
        <f>'UBS Jardim Boa Vista'!G34</f>
        <v>0</v>
      </c>
      <c r="H118" s="84">
        <f>'UBS Jardim Boa Vista'!H34</f>
        <v>0</v>
      </c>
      <c r="I118" s="84">
        <f>'UBS Jardim Boa Vista'!I34</f>
        <v>0</v>
      </c>
      <c r="J118" s="84">
        <f>'UBS Jardim Boa Vista'!J34</f>
        <v>0</v>
      </c>
      <c r="K118" s="84">
        <f>'UBS Jardim Boa Vista'!K34</f>
        <v>0</v>
      </c>
      <c r="L118" s="84">
        <f>'UBS Jardim Boa Vista'!L34</f>
        <v>0</v>
      </c>
      <c r="M118" s="84">
        <f>'UBS Jardim Boa Vista'!M34</f>
        <v>0</v>
      </c>
      <c r="N118" s="84">
        <f>'UBS Jardim Boa Vista'!N34</f>
        <v>0</v>
      </c>
      <c r="O118" s="56">
        <f>'UBS Jardim Boa Vista'!O34</f>
        <v>200</v>
      </c>
      <c r="P118" s="56">
        <f>'UBS Jardim Boa Vista'!P34</f>
        <v>0</v>
      </c>
      <c r="Q118" s="102">
        <f>'UBS Jardim Boa Vista'!Q34</f>
        <v>0</v>
      </c>
    </row>
    <row r="119" spans="1:18">
      <c r="A119" s="240" t="str">
        <f>'UBS Jardim Boa Vista'!A35</f>
        <v>Atividades Coletivas - Médico Psiquiatra</v>
      </c>
      <c r="B119" s="118">
        <f>'UBS Jardim Boa Vista'!B35</f>
        <v>4</v>
      </c>
      <c r="C119" s="83">
        <f>'UBS Jardim Boa Vista'!C35</f>
        <v>0</v>
      </c>
      <c r="D119" s="84">
        <f>'UBS Jardim Boa Vista'!D35</f>
        <v>0</v>
      </c>
      <c r="E119" s="84">
        <f>'UBS Jardim Boa Vista'!E35</f>
        <v>0</v>
      </c>
      <c r="F119" s="84">
        <f>'UBS Jardim Boa Vista'!F35</f>
        <v>0</v>
      </c>
      <c r="G119" s="84">
        <f>'UBS Jardim Boa Vista'!G35</f>
        <v>0</v>
      </c>
      <c r="H119" s="84">
        <f>'UBS Jardim Boa Vista'!H35</f>
        <v>0</v>
      </c>
      <c r="I119" s="84">
        <f>'UBS Jardim Boa Vista'!I35</f>
        <v>0</v>
      </c>
      <c r="J119" s="84">
        <f>'UBS Jardim Boa Vista'!J35</f>
        <v>0</v>
      </c>
      <c r="K119" s="84">
        <f>'UBS Jardim Boa Vista'!K35</f>
        <v>0</v>
      </c>
      <c r="L119" s="84">
        <f>'UBS Jardim Boa Vista'!L35</f>
        <v>0</v>
      </c>
      <c r="M119" s="84">
        <f>'UBS Jardim Boa Vista'!M35</f>
        <v>0</v>
      </c>
      <c r="N119" s="84">
        <f>'UBS Jardim Boa Vista'!N35</f>
        <v>0</v>
      </c>
      <c r="O119" s="56">
        <f>'UBS Jardim Boa Vista'!O35</f>
        <v>20</v>
      </c>
      <c r="P119" s="56">
        <f>'UBS Jardim Boa Vista'!P35</f>
        <v>0</v>
      </c>
      <c r="Q119" s="102">
        <f>'UBS Jardim Boa Vista'!Q35</f>
        <v>0</v>
      </c>
    </row>
    <row r="120" spans="1:18">
      <c r="A120" s="254" t="str">
        <f>'UBS Jardim Boa Vista'!A36</f>
        <v>PICS - Atividade coletiva</v>
      </c>
      <c r="B120" s="424">
        <f>'UBS Jardim Boa Vista'!B36</f>
        <v>40</v>
      </c>
      <c r="C120" s="83">
        <f>'UBS Jardim Boa Vista'!C36</f>
        <v>45</v>
      </c>
      <c r="D120" s="422">
        <f>'UBS Jardim Boa Vista'!D36</f>
        <v>6</v>
      </c>
      <c r="E120" s="422">
        <f>'UBS Jardim Boa Vista'!E36</f>
        <v>16</v>
      </c>
      <c r="F120" s="422">
        <f>'UBS Jardim Boa Vista'!F36</f>
        <v>0</v>
      </c>
      <c r="G120" s="422">
        <f>'UBS Jardim Boa Vista'!G36</f>
        <v>0</v>
      </c>
      <c r="H120" s="422">
        <f>'UBS Jardim Boa Vista'!H36</f>
        <v>1</v>
      </c>
      <c r="I120" s="422">
        <f>'UBS Jardim Boa Vista'!I36</f>
        <v>0</v>
      </c>
      <c r="J120" s="422">
        <f>'UBS Jardim Boa Vista'!J36</f>
        <v>0</v>
      </c>
      <c r="K120" s="422">
        <f>'UBS Jardim Boa Vista'!K36</f>
        <v>0</v>
      </c>
      <c r="L120" s="422">
        <f>'UBS Jardim Boa Vista'!L36</f>
        <v>0</v>
      </c>
      <c r="M120" s="422">
        <f>'UBS Jardim Boa Vista'!M36</f>
        <v>0</v>
      </c>
      <c r="N120" s="422">
        <f>'UBS Jardim Boa Vista'!N36</f>
        <v>0</v>
      </c>
      <c r="O120" s="56">
        <f>'UBS Jardim Boa Vista'!O36</f>
        <v>240</v>
      </c>
      <c r="P120" s="56">
        <f>'UBS Jardim Boa Vista'!P36</f>
        <v>68</v>
      </c>
      <c r="Q120" s="102">
        <f>'UBS Jardim Boa Vista'!Q36</f>
        <v>0.28333333333333333</v>
      </c>
    </row>
    <row r="121" spans="1:18">
      <c r="A121" s="254" t="str">
        <f>'UBS Jardim Boa Vista'!A37</f>
        <v>PICS - Atividade individual</v>
      </c>
      <c r="B121" s="424">
        <f>'UBS Jardim Boa Vista'!B37</f>
        <v>60</v>
      </c>
      <c r="C121" s="83">
        <f>'UBS Jardim Boa Vista'!C37</f>
        <v>120</v>
      </c>
      <c r="D121" s="422">
        <f>'UBS Jardim Boa Vista'!D37</f>
        <v>50</v>
      </c>
      <c r="E121" s="422">
        <f>'UBS Jardim Boa Vista'!E37</f>
        <v>91</v>
      </c>
      <c r="F121" s="422">
        <f>'UBS Jardim Boa Vista'!F37</f>
        <v>45</v>
      </c>
      <c r="G121" s="422">
        <f>'UBS Jardim Boa Vista'!G37</f>
        <v>51</v>
      </c>
      <c r="H121" s="422">
        <f>'UBS Jardim Boa Vista'!H37</f>
        <v>30</v>
      </c>
      <c r="I121" s="422">
        <f>'UBS Jardim Boa Vista'!I37</f>
        <v>0</v>
      </c>
      <c r="J121" s="422">
        <f>'UBS Jardim Boa Vista'!J37</f>
        <v>0</v>
      </c>
      <c r="K121" s="422">
        <f>'UBS Jardim Boa Vista'!K37</f>
        <v>0</v>
      </c>
      <c r="L121" s="422">
        <f>'UBS Jardim Boa Vista'!L37</f>
        <v>0</v>
      </c>
      <c r="M121" s="422">
        <f>'UBS Jardim Boa Vista'!M37</f>
        <v>0</v>
      </c>
      <c r="N121" s="422">
        <f>'UBS Jardim Boa Vista'!N37</f>
        <v>0</v>
      </c>
      <c r="O121" s="56">
        <f>'UBS Jardim Boa Vista'!O37</f>
        <v>360</v>
      </c>
      <c r="P121" s="56">
        <f>'UBS Jardim Boa Vista'!P37</f>
        <v>387</v>
      </c>
      <c r="Q121" s="102">
        <f>'UBS Jardim Boa Vista'!Q37</f>
        <v>1.075</v>
      </c>
    </row>
    <row r="122" spans="1:18">
      <c r="A122" s="244" t="str">
        <f>'UBS Jardim Boa Vista'!A38</f>
        <v>Visita Domiciliar do Agente Comunitário de Saúde</v>
      </c>
      <c r="B122" s="118">
        <f>'UBS Jardim Boa Vista'!B38</f>
        <v>8400</v>
      </c>
      <c r="C122" s="83">
        <f>'UBS Jardim Boa Vista'!C38</f>
        <v>8274</v>
      </c>
      <c r="D122" s="84">
        <f>'UBS Jardim Boa Vista'!D38</f>
        <v>7084</v>
      </c>
      <c r="E122" s="84">
        <f>'UBS Jardim Boa Vista'!E38</f>
        <v>8012</v>
      </c>
      <c r="F122" s="84">
        <f>'UBS Jardim Boa Vista'!F38</f>
        <v>7310</v>
      </c>
      <c r="G122" s="84">
        <f>'UBS Jardim Boa Vista'!G38</f>
        <v>3991</v>
      </c>
      <c r="H122" s="84">
        <f>'UBS Jardim Boa Vista'!H38</f>
        <v>0</v>
      </c>
      <c r="I122" s="84">
        <f>'UBS Jardim Boa Vista'!I38</f>
        <v>0</v>
      </c>
      <c r="J122" s="84">
        <f>'UBS Jardim Boa Vista'!J38</f>
        <v>0</v>
      </c>
      <c r="K122" s="84">
        <f>'UBS Jardim Boa Vista'!K38</f>
        <v>0</v>
      </c>
      <c r="L122" s="84">
        <f>'UBS Jardim Boa Vista'!L38</f>
        <v>0</v>
      </c>
      <c r="M122" s="84">
        <f>'UBS Jardim Boa Vista'!M38</f>
        <v>0</v>
      </c>
      <c r="N122" s="84">
        <f>'UBS Jardim Boa Vista'!N38</f>
        <v>0</v>
      </c>
      <c r="O122" s="56">
        <f>'UBS Jardim Boa Vista'!O38</f>
        <v>50400</v>
      </c>
      <c r="P122" s="56">
        <f>'UBS Jardim Boa Vista'!P38</f>
        <v>34671</v>
      </c>
      <c r="Q122" s="332">
        <f>'UBS Jardim Boa Vista'!Q38</f>
        <v>0.68791666666666662</v>
      </c>
      <c r="R122" s="196"/>
    </row>
    <row r="123" spans="1:18" ht="16.5" thickBot="1">
      <c r="A123" s="322" t="str">
        <f>'UBS Jardim Boa Vista'!A39</f>
        <v>Visita Domiciliar do  Téc Enf ESF</v>
      </c>
      <c r="B123" s="202">
        <f>'UBS Jardim Boa Vista'!B39</f>
        <v>512</v>
      </c>
      <c r="C123" s="120">
        <f>'UBS Jardim Boa Vista'!C39</f>
        <v>450</v>
      </c>
      <c r="D123" s="120">
        <f>'UBS Jardim Boa Vista'!D39</f>
        <v>448</v>
      </c>
      <c r="E123" s="120">
        <f>'UBS Jardim Boa Vista'!E39</f>
        <v>481</v>
      </c>
      <c r="F123" s="120">
        <f>'UBS Jardim Boa Vista'!F39</f>
        <v>514</v>
      </c>
      <c r="G123" s="120">
        <f>'UBS Jardim Boa Vista'!G39</f>
        <v>470</v>
      </c>
      <c r="H123" s="120">
        <f>'UBS Jardim Boa Vista'!H39</f>
        <v>83</v>
      </c>
      <c r="I123" s="120">
        <f>'UBS Jardim Boa Vista'!I39</f>
        <v>0</v>
      </c>
      <c r="J123" s="120">
        <f>'UBS Jardim Boa Vista'!J39</f>
        <v>0</v>
      </c>
      <c r="K123" s="120">
        <f>'UBS Jardim Boa Vista'!K39</f>
        <v>0</v>
      </c>
      <c r="L123" s="120">
        <f>'UBS Jardim Boa Vista'!L39</f>
        <v>0</v>
      </c>
      <c r="M123" s="120">
        <f>'UBS Jardim Boa Vista'!M39</f>
        <v>0</v>
      </c>
      <c r="N123" s="120">
        <f>'UBS Jardim Boa Vista'!N39</f>
        <v>0</v>
      </c>
      <c r="O123" s="122">
        <f>'UBS Jardim Boa Vista'!O39</f>
        <v>3072</v>
      </c>
      <c r="P123" s="122">
        <f>'UBS Jardim Boa Vista'!P39</f>
        <v>2446</v>
      </c>
      <c r="Q123" s="123">
        <f>'UBS Jardim Boa Vista'!Q39</f>
        <v>0.79622395833333337</v>
      </c>
    </row>
    <row r="124" spans="1:18" ht="16.5" thickBot="1">
      <c r="A124" s="124" t="str">
        <f>'UBS Jardim Boa Vista'!A40</f>
        <v>SOMA</v>
      </c>
      <c r="B124" s="202">
        <f>'UBS Jardim Boa Vista'!B40</f>
        <v>15065</v>
      </c>
      <c r="C124" s="203">
        <f>'UBS Jardim Boa Vista'!C40</f>
        <v>14924</v>
      </c>
      <c r="D124" s="203">
        <f>'UBS Jardim Boa Vista'!D40</f>
        <v>12441</v>
      </c>
      <c r="E124" s="203">
        <f>'UBS Jardim Boa Vista'!E40</f>
        <v>14541</v>
      </c>
      <c r="F124" s="203">
        <f>'UBS Jardim Boa Vista'!F40</f>
        <v>12625</v>
      </c>
      <c r="G124" s="203">
        <f>'UBS Jardim Boa Vista'!G40</f>
        <v>9746</v>
      </c>
      <c r="H124" s="203">
        <f>'UBS Jardim Boa Vista'!H40</f>
        <v>2579</v>
      </c>
      <c r="I124" s="203">
        <f>'UBS Jardim Boa Vista'!I40</f>
        <v>0</v>
      </c>
      <c r="J124" s="203">
        <f>'UBS Jardim Boa Vista'!J40</f>
        <v>0</v>
      </c>
      <c r="K124" s="203">
        <f>'UBS Jardim Boa Vista'!K40</f>
        <v>0</v>
      </c>
      <c r="L124" s="203">
        <f>'UBS Jardim Boa Vista'!L40</f>
        <v>0</v>
      </c>
      <c r="M124" s="203">
        <f>'UBS Jardim Boa Vista'!M40</f>
        <v>0</v>
      </c>
      <c r="N124" s="203">
        <f>'UBS Jardim Boa Vista'!N40</f>
        <v>0</v>
      </c>
      <c r="O124" s="203">
        <f>'UBS Jardim Boa Vista'!O40</f>
        <v>90260</v>
      </c>
      <c r="P124" s="203">
        <f>'UBS Jardim Boa Vista'!P40</f>
        <v>66856</v>
      </c>
      <c r="Q124" s="125">
        <f>'UBS Jardim Boa Vista'!Q40</f>
        <v>0.74070463106580986</v>
      </c>
    </row>
    <row r="125" spans="1:18"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6"/>
    </row>
    <row r="126" spans="1:18" ht="16.5" thickBot="1">
      <c r="A126" s="71" t="s">
        <v>213</v>
      </c>
      <c r="B126" s="114"/>
      <c r="C126" s="114"/>
      <c r="D126" s="11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5"/>
    </row>
    <row r="127" spans="1:18" ht="16.5" thickBot="1">
      <c r="A127" s="97" t="s">
        <v>2</v>
      </c>
      <c r="B127" s="117" t="s">
        <v>194</v>
      </c>
      <c r="C127" s="79" t="s">
        <v>195</v>
      </c>
      <c r="D127" s="79" t="s">
        <v>196</v>
      </c>
      <c r="E127" s="79" t="s">
        <v>197</v>
      </c>
      <c r="F127" s="79" t="s">
        <v>198</v>
      </c>
      <c r="G127" s="79" t="s">
        <v>199</v>
      </c>
      <c r="H127" s="79" t="s">
        <v>200</v>
      </c>
      <c r="I127" s="79" t="s">
        <v>201</v>
      </c>
      <c r="J127" s="79" t="s">
        <v>202</v>
      </c>
      <c r="K127" s="79" t="s">
        <v>203</v>
      </c>
      <c r="L127" s="79" t="s">
        <v>204</v>
      </c>
      <c r="M127" s="79" t="s">
        <v>205</v>
      </c>
      <c r="N127" s="79" t="s">
        <v>206</v>
      </c>
      <c r="O127" s="79" t="s">
        <v>207</v>
      </c>
      <c r="P127" s="79" t="s">
        <v>208</v>
      </c>
      <c r="Q127" s="80" t="s">
        <v>19</v>
      </c>
    </row>
    <row r="128" spans="1:18" ht="16.5" thickTop="1">
      <c r="A128" s="242" t="str">
        <f>'UBS  Jardim D´Abril'!A9</f>
        <v>Atividades Individuais - Assistente Social</v>
      </c>
      <c r="B128" s="128">
        <f>'UBS  Jardim D´Abril'!B9</f>
        <v>61</v>
      </c>
      <c r="C128" s="425">
        <f>'UBS  Jardim D´Abril'!C9</f>
        <v>96</v>
      </c>
      <c r="D128" s="130">
        <f>'UBS  Jardim D´Abril'!D9</f>
        <v>54</v>
      </c>
      <c r="E128" s="130">
        <f>'UBS  Jardim D´Abril'!E9</f>
        <v>72</v>
      </c>
      <c r="F128" s="130" t="str">
        <f>'UBS  Jardim D´Abril'!F9</f>
        <v>-</v>
      </c>
      <c r="G128" s="130">
        <f>'UBS  Jardim D´Abril'!G9</f>
        <v>62</v>
      </c>
      <c r="H128" s="130">
        <f>'UBS  Jardim D´Abril'!H9</f>
        <v>73</v>
      </c>
      <c r="I128" s="130">
        <f>'UBS  Jardim D´Abril'!I9</f>
        <v>0</v>
      </c>
      <c r="J128" s="130">
        <f>'UBS  Jardim D´Abril'!J9</f>
        <v>0</v>
      </c>
      <c r="K128" s="130">
        <f>'UBS  Jardim D´Abril'!K9</f>
        <v>0</v>
      </c>
      <c r="L128" s="130">
        <f>'UBS  Jardim D´Abril'!L9</f>
        <v>0</v>
      </c>
      <c r="M128" s="130">
        <f>'UBS  Jardim D´Abril'!M9</f>
        <v>0</v>
      </c>
      <c r="N128" s="130">
        <f>'UBS  Jardim D´Abril'!N9</f>
        <v>0</v>
      </c>
      <c r="O128" s="131">
        <f>'UBS  Jardim D´Abril'!O9</f>
        <v>366</v>
      </c>
      <c r="P128" s="131">
        <f>'UBS  Jardim D´Abril'!P9</f>
        <v>357</v>
      </c>
      <c r="Q128" s="132">
        <f>'UBS  Jardim D´Abril'!Q9</f>
        <v>0.97540983606557374</v>
      </c>
    </row>
    <row r="129" spans="1:17">
      <c r="A129" s="426" t="str">
        <f>'UBS  Jardim D´Abril'!A10</f>
        <v>Atividades Individuais - Farmacêutico</v>
      </c>
      <c r="B129" s="427">
        <f>'UBS  Jardim D´Abril'!B10</f>
        <v>96</v>
      </c>
      <c r="C129" s="425">
        <f>'UBS  Jardim D´Abril'!C10</f>
        <v>105</v>
      </c>
      <c r="D129" s="428">
        <f>'UBS  Jardim D´Abril'!D10</f>
        <v>138</v>
      </c>
      <c r="E129" s="428">
        <f>'UBS  Jardim D´Abril'!E10</f>
        <v>136</v>
      </c>
      <c r="F129" s="428" t="str">
        <f>'UBS  Jardim D´Abril'!F10</f>
        <v>-</v>
      </c>
      <c r="G129" s="428">
        <f>'UBS  Jardim D´Abril'!G10</f>
        <v>156</v>
      </c>
      <c r="H129" s="428">
        <f>'UBS  Jardim D´Abril'!H10</f>
        <v>116</v>
      </c>
      <c r="I129" s="428">
        <f>'UBS  Jardim D´Abril'!I10</f>
        <v>0</v>
      </c>
      <c r="J129" s="428">
        <f>'UBS  Jardim D´Abril'!J10</f>
        <v>0</v>
      </c>
      <c r="K129" s="428">
        <f>'UBS  Jardim D´Abril'!K10</f>
        <v>0</v>
      </c>
      <c r="L129" s="428">
        <f>'UBS  Jardim D´Abril'!L10</f>
        <v>0</v>
      </c>
      <c r="M129" s="428">
        <f>'UBS  Jardim D´Abril'!M10</f>
        <v>0</v>
      </c>
      <c r="N129" s="428">
        <f>'UBS  Jardim D´Abril'!N10</f>
        <v>0</v>
      </c>
      <c r="O129" s="429">
        <f>'UBS  Jardim D´Abril'!O10</f>
        <v>576</v>
      </c>
      <c r="P129" s="429">
        <f>'UBS  Jardim D´Abril'!P10</f>
        <v>651</v>
      </c>
      <c r="Q129" s="430">
        <f>'UBS  Jardim D´Abril'!Q10</f>
        <v>1.1302083333333333</v>
      </c>
    </row>
    <row r="130" spans="1:17">
      <c r="A130" s="426" t="str">
        <f>'UBS  Jardim D´Abril'!A11</f>
        <v>Atividades Individuais - Fisioterapeuta</v>
      </c>
      <c r="B130" s="427">
        <f>'UBS  Jardim D´Abril'!B11</f>
        <v>32</v>
      </c>
      <c r="C130" s="425">
        <f>'UBS  Jardim D´Abril'!C11</f>
        <v>28</v>
      </c>
      <c r="D130" s="428">
        <f>'UBS  Jardim D´Abril'!D11</f>
        <v>33</v>
      </c>
      <c r="E130" s="428">
        <f>'UBS  Jardim D´Abril'!E11</f>
        <v>33</v>
      </c>
      <c r="F130" s="428" t="str">
        <f>'UBS  Jardim D´Abril'!F11</f>
        <v>-</v>
      </c>
      <c r="G130" s="428">
        <f>'UBS  Jardim D´Abril'!G11</f>
        <v>33</v>
      </c>
      <c r="H130" s="428">
        <f>'UBS  Jardim D´Abril'!H11</f>
        <v>30</v>
      </c>
      <c r="I130" s="428">
        <f>'UBS  Jardim D´Abril'!I11</f>
        <v>0</v>
      </c>
      <c r="J130" s="428">
        <f>'UBS  Jardim D´Abril'!J11</f>
        <v>0</v>
      </c>
      <c r="K130" s="428">
        <f>'UBS  Jardim D´Abril'!K11</f>
        <v>0</v>
      </c>
      <c r="L130" s="428">
        <f>'UBS  Jardim D´Abril'!L11</f>
        <v>0</v>
      </c>
      <c r="M130" s="428">
        <f>'UBS  Jardim D´Abril'!M11</f>
        <v>0</v>
      </c>
      <c r="N130" s="428">
        <f>'UBS  Jardim D´Abril'!N11</f>
        <v>0</v>
      </c>
      <c r="O130" s="429">
        <f>'UBS  Jardim D´Abril'!O11</f>
        <v>192</v>
      </c>
      <c r="P130" s="429">
        <f>'UBS  Jardim D´Abril'!P11</f>
        <v>157</v>
      </c>
      <c r="Q130" s="430">
        <f>'UBS  Jardim D´Abril'!Q11</f>
        <v>0.81770833333333337</v>
      </c>
    </row>
    <row r="131" spans="1:17">
      <c r="A131" s="426" t="str">
        <f>'UBS  Jardim D´Abril'!A12</f>
        <v>Atividades Individuais - Fonoaudiólogo</v>
      </c>
      <c r="B131" s="427">
        <f>'UBS  Jardim D´Abril'!B12</f>
        <v>32</v>
      </c>
      <c r="C131" s="425">
        <f>'UBS  Jardim D´Abril'!C12</f>
        <v>41</v>
      </c>
      <c r="D131" s="428">
        <f>'UBS  Jardim D´Abril'!D12</f>
        <v>35</v>
      </c>
      <c r="E131" s="428">
        <f>'UBS  Jardim D´Abril'!E12</f>
        <v>41</v>
      </c>
      <c r="F131" s="428" t="str">
        <f>'UBS  Jardim D´Abril'!F12</f>
        <v>-</v>
      </c>
      <c r="G131" s="428">
        <f>'UBS  Jardim D´Abril'!G12</f>
        <v>36</v>
      </c>
      <c r="H131" s="428">
        <f>'UBS  Jardim D´Abril'!H12</f>
        <v>37</v>
      </c>
      <c r="I131" s="428">
        <f>'UBS  Jardim D´Abril'!I12</f>
        <v>0</v>
      </c>
      <c r="J131" s="428">
        <f>'UBS  Jardim D´Abril'!J12</f>
        <v>0</v>
      </c>
      <c r="K131" s="428">
        <f>'UBS  Jardim D´Abril'!K12</f>
        <v>0</v>
      </c>
      <c r="L131" s="428">
        <f>'UBS  Jardim D´Abril'!L12</f>
        <v>0</v>
      </c>
      <c r="M131" s="428">
        <f>'UBS  Jardim D´Abril'!M12</f>
        <v>0</v>
      </c>
      <c r="N131" s="428">
        <f>'UBS  Jardim D´Abril'!N12</f>
        <v>0</v>
      </c>
      <c r="O131" s="429">
        <f>'UBS  Jardim D´Abril'!O12</f>
        <v>192</v>
      </c>
      <c r="P131" s="429">
        <f>'UBS  Jardim D´Abril'!P12</f>
        <v>190</v>
      </c>
      <c r="Q131" s="430">
        <f>'UBS  Jardim D´Abril'!Q12</f>
        <v>0.98958333333333337</v>
      </c>
    </row>
    <row r="132" spans="1:17">
      <c r="A132" s="426" t="str">
        <f>'UBS  Jardim D´Abril'!A13</f>
        <v>Atividades Individuais - Médico Psiquiatra</v>
      </c>
      <c r="B132" s="427">
        <f>'UBS  Jardim D´Abril'!B13</f>
        <v>55</v>
      </c>
      <c r="C132" s="425">
        <f>'UBS  Jardim D´Abril'!C13</f>
        <v>138</v>
      </c>
      <c r="D132" s="428">
        <f>'UBS  Jardim D´Abril'!D13</f>
        <v>135</v>
      </c>
      <c r="E132" s="428">
        <f>'UBS  Jardim D´Abril'!E13</f>
        <v>113</v>
      </c>
      <c r="F132" s="428" t="str">
        <f>'UBS  Jardim D´Abril'!F13</f>
        <v>-</v>
      </c>
      <c r="G132" s="428">
        <f>'UBS  Jardim D´Abril'!G13</f>
        <v>136</v>
      </c>
      <c r="H132" s="428">
        <f>'UBS  Jardim D´Abril'!H13</f>
        <v>0</v>
      </c>
      <c r="I132" s="428">
        <f>'UBS  Jardim D´Abril'!I13</f>
        <v>0</v>
      </c>
      <c r="J132" s="428">
        <f>'UBS  Jardim D´Abril'!J13</f>
        <v>0</v>
      </c>
      <c r="K132" s="428">
        <f>'UBS  Jardim D´Abril'!K13</f>
        <v>0</v>
      </c>
      <c r="L132" s="428">
        <f>'UBS  Jardim D´Abril'!L13</f>
        <v>0</v>
      </c>
      <c r="M132" s="428">
        <f>'UBS  Jardim D´Abril'!M13</f>
        <v>0</v>
      </c>
      <c r="N132" s="428">
        <f>'UBS  Jardim D´Abril'!N13</f>
        <v>0</v>
      </c>
      <c r="O132" s="429">
        <f>'UBS  Jardim D´Abril'!O13</f>
        <v>330</v>
      </c>
      <c r="P132" s="429">
        <f>'UBS  Jardim D´Abril'!P13</f>
        <v>522</v>
      </c>
      <c r="Q132" s="430">
        <f>'UBS  Jardim D´Abril'!Q13</f>
        <v>1.5818181818181818</v>
      </c>
    </row>
    <row r="133" spans="1:17">
      <c r="A133" s="431" t="str">
        <f>'UBS  Jardim D´Abril'!A14</f>
        <v>Atividades Individuias - Nutricionista</v>
      </c>
      <c r="B133" s="432">
        <f>'UBS  Jardim D´Abril'!B14</f>
        <v>60</v>
      </c>
      <c r="C133" s="425">
        <f>'UBS  Jardim D´Abril'!C14</f>
        <v>60</v>
      </c>
      <c r="D133" s="433">
        <f>'UBS  Jardim D´Abril'!D14</f>
        <v>90</v>
      </c>
      <c r="E133" s="433">
        <f>'UBS  Jardim D´Abril'!E14</f>
        <v>166</v>
      </c>
      <c r="F133" s="433" t="str">
        <f>'UBS  Jardim D´Abril'!F14</f>
        <v>-</v>
      </c>
      <c r="G133" s="433">
        <f>'UBS  Jardim D´Abril'!G14</f>
        <v>94</v>
      </c>
      <c r="H133" s="433">
        <f>'UBS  Jardim D´Abril'!H14</f>
        <v>107</v>
      </c>
      <c r="I133" s="433">
        <f>'UBS  Jardim D´Abril'!I14</f>
        <v>0</v>
      </c>
      <c r="J133" s="433">
        <f>'UBS  Jardim D´Abril'!J14</f>
        <v>0</v>
      </c>
      <c r="K133" s="433">
        <f>'UBS  Jardim D´Abril'!K14</f>
        <v>0</v>
      </c>
      <c r="L133" s="433">
        <f>'UBS  Jardim D´Abril'!L14</f>
        <v>0</v>
      </c>
      <c r="M133" s="433">
        <f>'UBS  Jardim D´Abril'!M14</f>
        <v>0</v>
      </c>
      <c r="N133" s="433">
        <f>'UBS  Jardim D´Abril'!N14</f>
        <v>0</v>
      </c>
      <c r="O133" s="434">
        <f>'UBS  Jardim D´Abril'!O14</f>
        <v>360</v>
      </c>
      <c r="P133" s="434">
        <f>'UBS  Jardim D´Abril'!P14</f>
        <v>517</v>
      </c>
      <c r="Q133" s="435">
        <f>'UBS  Jardim D´Abril'!Q14</f>
        <v>1.4361111111111111</v>
      </c>
    </row>
    <row r="134" spans="1:17">
      <c r="A134" s="240" t="str">
        <f>'UBS  Jardim D´Abril'!A15</f>
        <v>Atividades Individuais - Psicólogo</v>
      </c>
      <c r="B134" s="118">
        <f>'UBS  Jardim D´Abril'!B15</f>
        <v>32</v>
      </c>
      <c r="C134" s="425">
        <f>'UBS  Jardim D´Abril'!C15</f>
        <v>35</v>
      </c>
      <c r="D134" s="84">
        <f>'UBS  Jardim D´Abril'!D15</f>
        <v>35</v>
      </c>
      <c r="E134" s="84">
        <f>'UBS  Jardim D´Abril'!E15</f>
        <v>48</v>
      </c>
      <c r="F134" s="84" t="str">
        <f>'UBS  Jardim D´Abril'!F15</f>
        <v>-</v>
      </c>
      <c r="G134" s="84">
        <f>'UBS  Jardim D´Abril'!G15</f>
        <v>19</v>
      </c>
      <c r="H134" s="84">
        <f>'UBS  Jardim D´Abril'!H15</f>
        <v>40</v>
      </c>
      <c r="I134" s="84">
        <f>'UBS  Jardim D´Abril'!I15</f>
        <v>0</v>
      </c>
      <c r="J134" s="84">
        <f>'UBS  Jardim D´Abril'!J15</f>
        <v>0</v>
      </c>
      <c r="K134" s="84">
        <f>'UBS  Jardim D´Abril'!K15</f>
        <v>0</v>
      </c>
      <c r="L134" s="84">
        <f>'UBS  Jardim D´Abril'!L15</f>
        <v>0</v>
      </c>
      <c r="M134" s="84">
        <f>'UBS  Jardim D´Abril'!M15</f>
        <v>0</v>
      </c>
      <c r="N134" s="84">
        <f>'UBS  Jardim D´Abril'!N15</f>
        <v>0</v>
      </c>
      <c r="O134" s="56">
        <f>'UBS  Jardim D´Abril'!O15</f>
        <v>192</v>
      </c>
      <c r="P134" s="56">
        <f>'UBS  Jardim D´Abril'!P15</f>
        <v>177</v>
      </c>
      <c r="Q134" s="102">
        <f>'UBS  Jardim D´Abril'!Q15</f>
        <v>0.921875</v>
      </c>
    </row>
    <row r="135" spans="1:17">
      <c r="A135" s="240" t="str">
        <f>'UBS  Jardim D´Abril'!A16</f>
        <v>Atividades Individuais - Educador Físico</v>
      </c>
      <c r="B135" s="118">
        <f>'UBS  Jardim D´Abril'!B16</f>
        <v>10</v>
      </c>
      <c r="C135" s="425">
        <f>'UBS  Jardim D´Abril'!C16</f>
        <v>10</v>
      </c>
      <c r="D135" s="84">
        <f>'UBS  Jardim D´Abril'!D16</f>
        <v>13</v>
      </c>
      <c r="E135" s="84">
        <f>'UBS  Jardim D´Abril'!E16</f>
        <v>13</v>
      </c>
      <c r="F135" s="84" t="str">
        <f>'UBS  Jardim D´Abril'!F16</f>
        <v>-</v>
      </c>
      <c r="G135" s="84">
        <f>'UBS  Jardim D´Abril'!G16</f>
        <v>5</v>
      </c>
      <c r="H135" s="84">
        <f>'UBS  Jardim D´Abril'!H16</f>
        <v>8</v>
      </c>
      <c r="I135" s="84">
        <f>'UBS  Jardim D´Abril'!I16</f>
        <v>0</v>
      </c>
      <c r="J135" s="84">
        <f>'UBS  Jardim D´Abril'!J16</f>
        <v>0</v>
      </c>
      <c r="K135" s="84">
        <f>'UBS  Jardim D´Abril'!K16</f>
        <v>0</v>
      </c>
      <c r="L135" s="84">
        <f>'UBS  Jardim D´Abril'!L16</f>
        <v>0</v>
      </c>
      <c r="M135" s="84">
        <f>'UBS  Jardim D´Abril'!M16</f>
        <v>0</v>
      </c>
      <c r="N135" s="84">
        <f>'UBS  Jardim D´Abril'!N16</f>
        <v>0</v>
      </c>
      <c r="O135" s="56">
        <f>'UBS  Jardim D´Abril'!O16</f>
        <v>60</v>
      </c>
      <c r="P135" s="56">
        <f>'UBS  Jardim D´Abril'!P16</f>
        <v>49</v>
      </c>
      <c r="Q135" s="102">
        <f>'UBS  Jardim D´Abril'!Q16</f>
        <v>0.81666666666666665</v>
      </c>
    </row>
    <row r="136" spans="1:17">
      <c r="A136" s="240" t="str">
        <f>'UBS  Jardim D´Abril'!A17</f>
        <v>Consulta Enfermagem do Enfermeiro ESF</v>
      </c>
      <c r="B136" s="118">
        <f>'UBS  Jardim D´Abril'!B17</f>
        <v>900</v>
      </c>
      <c r="C136" s="425">
        <f>'UBS  Jardim D´Abril'!C17</f>
        <v>997</v>
      </c>
      <c r="D136" s="84">
        <f>'UBS  Jardim D´Abril'!D17</f>
        <v>978</v>
      </c>
      <c r="E136" s="84">
        <f>'UBS  Jardim D´Abril'!E17</f>
        <v>1343</v>
      </c>
      <c r="F136" s="84">
        <f>'UBS  Jardim D´Abril'!F17</f>
        <v>1098</v>
      </c>
      <c r="G136" s="84">
        <f>'UBS  Jardim D´Abril'!G17</f>
        <v>1143</v>
      </c>
      <c r="H136" s="84">
        <f>'UBS  Jardim D´Abril'!H17</f>
        <v>911</v>
      </c>
      <c r="I136" s="84">
        <f>'UBS  Jardim D´Abril'!I17</f>
        <v>0</v>
      </c>
      <c r="J136" s="84">
        <f>'UBS  Jardim D´Abril'!J17</f>
        <v>0</v>
      </c>
      <c r="K136" s="84">
        <f>'UBS  Jardim D´Abril'!K17</f>
        <v>0</v>
      </c>
      <c r="L136" s="84">
        <f>'UBS  Jardim D´Abril'!L17</f>
        <v>0</v>
      </c>
      <c r="M136" s="84">
        <f>'UBS  Jardim D´Abril'!M17</f>
        <v>0</v>
      </c>
      <c r="N136" s="84">
        <f>'UBS  Jardim D´Abril'!N17</f>
        <v>0</v>
      </c>
      <c r="O136" s="56">
        <f>'UBS  Jardim D´Abril'!O17</f>
        <v>5400</v>
      </c>
      <c r="P136" s="56">
        <f>'UBS  Jardim D´Abril'!P17</f>
        <v>6470</v>
      </c>
      <c r="Q136" s="102">
        <f>'UBS  Jardim D´Abril'!Q17</f>
        <v>1.1981481481481482</v>
      </c>
    </row>
    <row r="137" spans="1:17">
      <c r="A137" s="240" t="str">
        <f>'UBS  Jardim D´Abril'!A18</f>
        <v>Consulta Médica do Médico ESF</v>
      </c>
      <c r="B137" s="118">
        <f>'UBS  Jardim D´Abril'!B18</f>
        <v>2080</v>
      </c>
      <c r="C137" s="425">
        <f>'UBS  Jardim D´Abril'!C18</f>
        <v>2197</v>
      </c>
      <c r="D137" s="84">
        <f>'UBS  Jardim D´Abril'!D18</f>
        <v>1868</v>
      </c>
      <c r="E137" s="84">
        <f>'UBS  Jardim D´Abril'!E18</f>
        <v>2555</v>
      </c>
      <c r="F137" s="84">
        <f>'UBS  Jardim D´Abril'!F18</f>
        <v>2197</v>
      </c>
      <c r="G137" s="84">
        <f>'UBS  Jardim D´Abril'!G18</f>
        <v>2624</v>
      </c>
      <c r="H137" s="84">
        <f>'UBS  Jardim D´Abril'!H18</f>
        <v>2170</v>
      </c>
      <c r="I137" s="84">
        <f>'UBS  Jardim D´Abril'!I18</f>
        <v>0</v>
      </c>
      <c r="J137" s="84">
        <f>'UBS  Jardim D´Abril'!J18</f>
        <v>0</v>
      </c>
      <c r="K137" s="84">
        <f>'UBS  Jardim D´Abril'!K18</f>
        <v>0</v>
      </c>
      <c r="L137" s="84">
        <f>'UBS  Jardim D´Abril'!L18</f>
        <v>0</v>
      </c>
      <c r="M137" s="84">
        <f>'UBS  Jardim D´Abril'!M18</f>
        <v>0</v>
      </c>
      <c r="N137" s="84">
        <f>'UBS  Jardim D´Abril'!N18</f>
        <v>0</v>
      </c>
      <c r="O137" s="56">
        <f>'UBS  Jardim D´Abril'!O18</f>
        <v>12480</v>
      </c>
      <c r="P137" s="56">
        <f>'UBS  Jardim D´Abril'!P18</f>
        <v>13611</v>
      </c>
      <c r="Q137" s="102">
        <f>'UBS  Jardim D´Abril'!Q18</f>
        <v>1.090625</v>
      </c>
    </row>
    <row r="138" spans="1:17">
      <c r="A138" s="240" t="str">
        <f>'UBS  Jardim D´Abril'!A19</f>
        <v>Consulta/At Domiciliar do Enfermeiro ESF</v>
      </c>
      <c r="B138" s="118">
        <f>'UBS  Jardim D´Abril'!B19</f>
        <v>80</v>
      </c>
      <c r="C138" s="425">
        <f>'UBS  Jardim D´Abril'!C19</f>
        <v>87</v>
      </c>
      <c r="D138" s="84">
        <f>'UBS  Jardim D´Abril'!D19</f>
        <v>90</v>
      </c>
      <c r="E138" s="84">
        <f>'UBS  Jardim D´Abril'!E19</f>
        <v>88</v>
      </c>
      <c r="F138" s="84">
        <f>'UBS  Jardim D´Abril'!F19</f>
        <v>97</v>
      </c>
      <c r="G138" s="84">
        <f>'UBS  Jardim D´Abril'!G19</f>
        <v>68</v>
      </c>
      <c r="H138" s="84">
        <f>'UBS  Jardim D´Abril'!H19</f>
        <v>64</v>
      </c>
      <c r="I138" s="84">
        <f>'UBS  Jardim D´Abril'!I19</f>
        <v>0</v>
      </c>
      <c r="J138" s="84">
        <f>'UBS  Jardim D´Abril'!J19</f>
        <v>0</v>
      </c>
      <c r="K138" s="84">
        <f>'UBS  Jardim D´Abril'!K19</f>
        <v>0</v>
      </c>
      <c r="L138" s="84">
        <f>'UBS  Jardim D´Abril'!L19</f>
        <v>0</v>
      </c>
      <c r="M138" s="84">
        <f>'UBS  Jardim D´Abril'!M19</f>
        <v>0</v>
      </c>
      <c r="N138" s="84">
        <f>'UBS  Jardim D´Abril'!N19</f>
        <v>0</v>
      </c>
      <c r="O138" s="56">
        <f>'UBS  Jardim D´Abril'!O19</f>
        <v>480</v>
      </c>
      <c r="P138" s="56">
        <f>'UBS  Jardim D´Abril'!P19</f>
        <v>494</v>
      </c>
      <c r="Q138" s="102">
        <f>'UBS  Jardim D´Abril'!Q19</f>
        <v>1.0291666666666666</v>
      </c>
    </row>
    <row r="139" spans="1:17">
      <c r="A139" s="240" t="str">
        <f>'UBS  Jardim D´Abril'!A20</f>
        <v>Consulta/At Domiciliar do Médico ESF</v>
      </c>
      <c r="B139" s="118">
        <f>'UBS  Jardim D´Abril'!B20</f>
        <v>80</v>
      </c>
      <c r="C139" s="425">
        <f>'UBS  Jardim D´Abril'!C20</f>
        <v>69</v>
      </c>
      <c r="D139" s="84">
        <f>'UBS  Jardim D´Abril'!D20</f>
        <v>63</v>
      </c>
      <c r="E139" s="84">
        <f>'UBS  Jardim D´Abril'!E20</f>
        <v>69</v>
      </c>
      <c r="F139" s="84">
        <f>'UBS  Jardim D´Abril'!F20</f>
        <v>75</v>
      </c>
      <c r="G139" s="84">
        <f>'UBS  Jardim D´Abril'!G20</f>
        <v>76</v>
      </c>
      <c r="H139" s="84">
        <f>'UBS  Jardim D´Abril'!H20</f>
        <v>72</v>
      </c>
      <c r="I139" s="84">
        <f>'UBS  Jardim D´Abril'!I20</f>
        <v>0</v>
      </c>
      <c r="J139" s="84">
        <f>'UBS  Jardim D´Abril'!J20</f>
        <v>0</v>
      </c>
      <c r="K139" s="84">
        <f>'UBS  Jardim D´Abril'!K20</f>
        <v>0</v>
      </c>
      <c r="L139" s="84">
        <f>'UBS  Jardim D´Abril'!L20</f>
        <v>0</v>
      </c>
      <c r="M139" s="84">
        <f>'UBS  Jardim D´Abril'!M20</f>
        <v>0</v>
      </c>
      <c r="N139" s="84">
        <f>'UBS  Jardim D´Abril'!N20</f>
        <v>0</v>
      </c>
      <c r="O139" s="56">
        <f>'UBS  Jardim D´Abril'!O20</f>
        <v>480</v>
      </c>
      <c r="P139" s="56">
        <f>'UBS  Jardim D´Abril'!P20</f>
        <v>424</v>
      </c>
      <c r="Q139" s="102">
        <f>'UBS  Jardim D´Abril'!Q20</f>
        <v>0.8833333333333333</v>
      </c>
    </row>
    <row r="140" spans="1:17">
      <c r="A140" s="240" t="str">
        <f>'UBS  Jardim D´Abril'!A21</f>
        <v xml:space="preserve">ESB I - Consultas/atendimentos </v>
      </c>
      <c r="B140" s="118">
        <f>'UBS  Jardim D´Abril'!B21</f>
        <v>132</v>
      </c>
      <c r="C140" s="425">
        <f>'UBS  Jardim D´Abril'!C21</f>
        <v>0</v>
      </c>
      <c r="D140" s="84">
        <f>'UBS  Jardim D´Abril'!D21</f>
        <v>0</v>
      </c>
      <c r="E140" s="84">
        <f>'UBS  Jardim D´Abril'!E21</f>
        <v>0</v>
      </c>
      <c r="F140" s="84">
        <f>'UBS  Jardim D´Abril'!F21</f>
        <v>0</v>
      </c>
      <c r="G140" s="84">
        <f>'UBS  Jardim D´Abril'!G21</f>
        <v>0</v>
      </c>
      <c r="H140" s="84">
        <f>'UBS  Jardim D´Abril'!H21</f>
        <v>0</v>
      </c>
      <c r="I140" s="84">
        <f>'UBS  Jardim D´Abril'!I21</f>
        <v>0</v>
      </c>
      <c r="J140" s="84">
        <f>'UBS  Jardim D´Abril'!J21</f>
        <v>0</v>
      </c>
      <c r="K140" s="84">
        <f>'UBS  Jardim D´Abril'!K21</f>
        <v>0</v>
      </c>
      <c r="L140" s="84">
        <f>'UBS  Jardim D´Abril'!L21</f>
        <v>0</v>
      </c>
      <c r="M140" s="84">
        <f>'UBS  Jardim D´Abril'!M21</f>
        <v>0</v>
      </c>
      <c r="N140" s="84">
        <f>'UBS  Jardim D´Abril'!N21</f>
        <v>0</v>
      </c>
      <c r="O140" s="56">
        <f>'UBS  Jardim D´Abril'!O21</f>
        <v>264</v>
      </c>
      <c r="P140" s="56">
        <f>'UBS  Jardim D´Abril'!P21</f>
        <v>0</v>
      </c>
      <c r="Q140" s="102">
        <f>'UBS  Jardim D´Abril'!Q21</f>
        <v>0</v>
      </c>
    </row>
    <row r="141" spans="1:17">
      <c r="A141" s="240" t="str">
        <f>'UBS  Jardim D´Abril'!A22</f>
        <v xml:space="preserve">ESB I - TI clínico/restaurador </v>
      </c>
      <c r="B141" s="118">
        <f>'UBS  Jardim D´Abril'!B22</f>
        <v>30</v>
      </c>
      <c r="C141" s="425">
        <f>'UBS  Jardim D´Abril'!C22</f>
        <v>0</v>
      </c>
      <c r="D141" s="84">
        <f>'UBS  Jardim D´Abril'!D22</f>
        <v>0</v>
      </c>
      <c r="E141" s="84">
        <f>'UBS  Jardim D´Abril'!E22</f>
        <v>0</v>
      </c>
      <c r="F141" s="84">
        <f>'UBS  Jardim D´Abril'!F22</f>
        <v>0</v>
      </c>
      <c r="G141" s="84">
        <f>'UBS  Jardim D´Abril'!G22</f>
        <v>0</v>
      </c>
      <c r="H141" s="84">
        <f>'UBS  Jardim D´Abril'!H22</f>
        <v>0</v>
      </c>
      <c r="I141" s="84">
        <f>'UBS  Jardim D´Abril'!I22</f>
        <v>0</v>
      </c>
      <c r="J141" s="84">
        <f>'UBS  Jardim D´Abril'!J22</f>
        <v>0</v>
      </c>
      <c r="K141" s="84">
        <f>'UBS  Jardim D´Abril'!K22</f>
        <v>0</v>
      </c>
      <c r="L141" s="84">
        <f>'UBS  Jardim D´Abril'!L22</f>
        <v>0</v>
      </c>
      <c r="M141" s="84">
        <f>'UBS  Jardim D´Abril'!M22</f>
        <v>0</v>
      </c>
      <c r="N141" s="84">
        <f>'UBS  Jardim D´Abril'!N22</f>
        <v>0</v>
      </c>
      <c r="O141" s="56">
        <f>'UBS  Jardim D´Abril'!O22</f>
        <v>60</v>
      </c>
      <c r="P141" s="56">
        <f>'UBS  Jardim D´Abril'!P22</f>
        <v>0</v>
      </c>
      <c r="Q141" s="102">
        <f>'UBS  Jardim D´Abril'!Q22</f>
        <v>0</v>
      </c>
    </row>
    <row r="142" spans="1:17">
      <c r="A142" s="240" t="str">
        <f>'UBS  Jardim D´Abril'!A23</f>
        <v>ESB I - TI Protese (Monitoramento M29)</v>
      </c>
      <c r="B142" s="118">
        <f>'UBS  Jardim D´Abril'!B23</f>
        <v>2</v>
      </c>
      <c r="C142" s="425">
        <f>'UBS  Jardim D´Abril'!C23</f>
        <v>0</v>
      </c>
      <c r="D142" s="84">
        <f>'UBS  Jardim D´Abril'!D23</f>
        <v>0</v>
      </c>
      <c r="E142" s="84">
        <f>'UBS  Jardim D´Abril'!E23</f>
        <v>0</v>
      </c>
      <c r="F142" s="84">
        <f>'UBS  Jardim D´Abril'!F23</f>
        <v>0</v>
      </c>
      <c r="G142" s="84">
        <f>'UBS  Jardim D´Abril'!G23</f>
        <v>0</v>
      </c>
      <c r="H142" s="84">
        <f>'UBS  Jardim D´Abril'!H23</f>
        <v>0</v>
      </c>
      <c r="I142" s="84">
        <f>'UBS  Jardim D´Abril'!I23</f>
        <v>0</v>
      </c>
      <c r="J142" s="84">
        <f>'UBS  Jardim D´Abril'!J23</f>
        <v>0</v>
      </c>
      <c r="K142" s="84">
        <f>'UBS  Jardim D´Abril'!K23</f>
        <v>0</v>
      </c>
      <c r="L142" s="84">
        <f>'UBS  Jardim D´Abril'!L23</f>
        <v>0</v>
      </c>
      <c r="M142" s="84">
        <f>'UBS  Jardim D´Abril'!M23</f>
        <v>0</v>
      </c>
      <c r="N142" s="84">
        <f>'UBS  Jardim D´Abril'!N23</f>
        <v>0</v>
      </c>
      <c r="O142" s="56">
        <f>'UBS  Jardim D´Abril'!O23</f>
        <v>4</v>
      </c>
      <c r="P142" s="56">
        <f>'UBS  Jardim D´Abril'!P23</f>
        <v>0</v>
      </c>
      <c r="Q142" s="102">
        <f>'UBS  Jardim D´Abril'!Q23</f>
        <v>0</v>
      </c>
    </row>
    <row r="143" spans="1:17">
      <c r="A143" s="240" t="str">
        <f>'UBS  Jardim D´Abril'!A24</f>
        <v>ESB II - Consultas/atendimentos - RT</v>
      </c>
      <c r="B143" s="118">
        <f>'UBS  Jardim D´Abril'!B24</f>
        <v>90</v>
      </c>
      <c r="C143" s="425">
        <f>'UBS  Jardim D´Abril'!C24</f>
        <v>173</v>
      </c>
      <c r="D143" s="84">
        <f>'UBS  Jardim D´Abril'!D24</f>
        <v>185</v>
      </c>
      <c r="E143" s="84">
        <f>'UBS  Jardim D´Abril'!E24</f>
        <v>242</v>
      </c>
      <c r="F143" s="84">
        <f>'UBS  Jardim D´Abril'!F24</f>
        <v>202</v>
      </c>
      <c r="G143" s="84">
        <f>'UBS  Jardim D´Abril'!G24</f>
        <v>239</v>
      </c>
      <c r="H143" s="84">
        <f>'UBS  Jardim D´Abril'!H24</f>
        <v>174</v>
      </c>
      <c r="I143" s="84">
        <f>'UBS  Jardim D´Abril'!I24</f>
        <v>0</v>
      </c>
      <c r="J143" s="84">
        <f>'UBS  Jardim D´Abril'!J24</f>
        <v>0</v>
      </c>
      <c r="K143" s="84">
        <f>'UBS  Jardim D´Abril'!K24</f>
        <v>0</v>
      </c>
      <c r="L143" s="84">
        <f>'UBS  Jardim D´Abril'!L24</f>
        <v>0</v>
      </c>
      <c r="M143" s="84">
        <f>'UBS  Jardim D´Abril'!M24</f>
        <v>0</v>
      </c>
      <c r="N143" s="84">
        <f>'UBS  Jardim D´Abril'!N24</f>
        <v>0</v>
      </c>
      <c r="O143" s="56">
        <f>'UBS  Jardim D´Abril'!O24</f>
        <v>540</v>
      </c>
      <c r="P143" s="56">
        <f>'UBS  Jardim D´Abril'!P24</f>
        <v>1215</v>
      </c>
      <c r="Q143" s="102">
        <f>'UBS  Jardim D´Abril'!Q24</f>
        <v>2.25</v>
      </c>
    </row>
    <row r="144" spans="1:17">
      <c r="A144" s="240" t="str">
        <f>'UBS  Jardim D´Abril'!A25</f>
        <v>ESB II - TI clínico/restaurador - RT</v>
      </c>
      <c r="B144" s="118">
        <f>'UBS  Jardim D´Abril'!B25</f>
        <v>20</v>
      </c>
      <c r="C144" s="425">
        <f>'UBS  Jardim D´Abril'!C25</f>
        <v>41</v>
      </c>
      <c r="D144" s="84">
        <f>'UBS  Jardim D´Abril'!D25</f>
        <v>37</v>
      </c>
      <c r="E144" s="84">
        <f>'UBS  Jardim D´Abril'!E25</f>
        <v>33</v>
      </c>
      <c r="F144" s="84">
        <f>'UBS  Jardim D´Abril'!F25</f>
        <v>36</v>
      </c>
      <c r="G144" s="84">
        <f>'UBS  Jardim D´Abril'!G25</f>
        <v>39</v>
      </c>
      <c r="H144" s="84">
        <f>'UBS  Jardim D´Abril'!H25</f>
        <v>30</v>
      </c>
      <c r="I144" s="84">
        <f>'UBS  Jardim D´Abril'!I25</f>
        <v>0</v>
      </c>
      <c r="J144" s="84">
        <f>'UBS  Jardim D´Abril'!J25</f>
        <v>0</v>
      </c>
      <c r="K144" s="84">
        <f>'UBS  Jardim D´Abril'!K25</f>
        <v>0</v>
      </c>
      <c r="L144" s="84">
        <f>'UBS  Jardim D´Abril'!L25</f>
        <v>0</v>
      </c>
      <c r="M144" s="84">
        <f>'UBS  Jardim D´Abril'!M25</f>
        <v>0</v>
      </c>
      <c r="N144" s="84">
        <f>'UBS  Jardim D´Abril'!N25</f>
        <v>0</v>
      </c>
      <c r="O144" s="56">
        <f>'UBS  Jardim D´Abril'!O25</f>
        <v>120</v>
      </c>
      <c r="P144" s="56">
        <f>'UBS  Jardim D´Abril'!P25</f>
        <v>216</v>
      </c>
      <c r="Q144" s="102">
        <f>'UBS  Jardim D´Abril'!Q25</f>
        <v>1.8</v>
      </c>
    </row>
    <row r="145" spans="1:17">
      <c r="A145" s="240" t="str">
        <f>'UBS  Jardim D´Abril'!A26</f>
        <v>ESB II - TI Protese (Monitoramento M29)</v>
      </c>
      <c r="B145" s="118">
        <f>'UBS  Jardim D´Abril'!B26</f>
        <v>3</v>
      </c>
      <c r="C145" s="425">
        <f>'UBS  Jardim D´Abril'!C26</f>
        <v>0</v>
      </c>
      <c r="D145" s="84">
        <f>'UBS  Jardim D´Abril'!D26</f>
        <v>0</v>
      </c>
      <c r="E145" s="84">
        <f>'UBS  Jardim D´Abril'!E26</f>
        <v>0</v>
      </c>
      <c r="F145" s="84">
        <f>'UBS  Jardim D´Abril'!F26</f>
        <v>0</v>
      </c>
      <c r="G145" s="84">
        <f>'UBS  Jardim D´Abril'!G26</f>
        <v>0</v>
      </c>
      <c r="H145" s="84">
        <f>'UBS  Jardim D´Abril'!H26</f>
        <v>0</v>
      </c>
      <c r="I145" s="84">
        <f>'UBS  Jardim D´Abril'!I26</f>
        <v>0</v>
      </c>
      <c r="J145" s="84">
        <f>'UBS  Jardim D´Abril'!J26</f>
        <v>0</v>
      </c>
      <c r="K145" s="84">
        <f>'UBS  Jardim D´Abril'!K26</f>
        <v>0</v>
      </c>
      <c r="L145" s="84">
        <f>'UBS  Jardim D´Abril'!L26</f>
        <v>0</v>
      </c>
      <c r="M145" s="84">
        <f>'UBS  Jardim D´Abril'!M26</f>
        <v>0</v>
      </c>
      <c r="N145" s="84">
        <f>'UBS  Jardim D´Abril'!N26</f>
        <v>0</v>
      </c>
      <c r="O145" s="56">
        <f>'UBS  Jardim D´Abril'!O26</f>
        <v>18</v>
      </c>
      <c r="P145" s="56">
        <f>'UBS  Jardim D´Abril'!P26</f>
        <v>0</v>
      </c>
      <c r="Q145" s="102">
        <f>'UBS  Jardim D´Abril'!Q26</f>
        <v>0</v>
      </c>
    </row>
    <row r="146" spans="1:17">
      <c r="A146" s="240" t="str">
        <f>'UBS  Jardim D´Abril'!A27</f>
        <v>Atividades Coletivas - Assistente Social</v>
      </c>
      <c r="B146" s="118">
        <f>'UBS  Jardim D´Abril'!B27</f>
        <v>15</v>
      </c>
      <c r="C146" s="425">
        <f>'UBS  Jardim D´Abril'!C27</f>
        <v>0</v>
      </c>
      <c r="D146" s="84">
        <f>'UBS  Jardim D´Abril'!D27</f>
        <v>0</v>
      </c>
      <c r="E146" s="84">
        <f>'UBS  Jardim D´Abril'!E27</f>
        <v>0</v>
      </c>
      <c r="F146" s="84">
        <f>'UBS  Jardim D´Abril'!F27</f>
        <v>0</v>
      </c>
      <c r="G146" s="84">
        <f>'UBS  Jardim D´Abril'!G27</f>
        <v>0</v>
      </c>
      <c r="H146" s="84">
        <f>'UBS  Jardim D´Abril'!H27</f>
        <v>13</v>
      </c>
      <c r="I146" s="84">
        <f>'UBS  Jardim D´Abril'!I27</f>
        <v>0</v>
      </c>
      <c r="J146" s="84">
        <f>'UBS  Jardim D´Abril'!J27</f>
        <v>0</v>
      </c>
      <c r="K146" s="84">
        <f>'UBS  Jardim D´Abril'!K27</f>
        <v>0</v>
      </c>
      <c r="L146" s="84">
        <f>'UBS  Jardim D´Abril'!L27</f>
        <v>0</v>
      </c>
      <c r="M146" s="84">
        <f>'UBS  Jardim D´Abril'!M27</f>
        <v>0</v>
      </c>
      <c r="N146" s="84">
        <f>'UBS  Jardim D´Abril'!N27</f>
        <v>0</v>
      </c>
      <c r="O146" s="56">
        <f>'UBS  Jardim D´Abril'!O27</f>
        <v>75</v>
      </c>
      <c r="P146" s="56">
        <f>'UBS  Jardim D´Abril'!P27</f>
        <v>13</v>
      </c>
      <c r="Q146" s="102">
        <f>'UBS  Jardim D´Abril'!Q27</f>
        <v>0.17333333333333334</v>
      </c>
    </row>
    <row r="147" spans="1:17">
      <c r="A147" s="240" t="str">
        <f>'UBS  Jardim D´Abril'!A28</f>
        <v xml:space="preserve">Atividades Coletivas - Farmacêutico </v>
      </c>
      <c r="B147" s="118">
        <f>'UBS  Jardim D´Abril'!B28</f>
        <v>16</v>
      </c>
      <c r="C147" s="425">
        <f>'UBS  Jardim D´Abril'!C28</f>
        <v>0</v>
      </c>
      <c r="D147" s="84">
        <f>'UBS  Jardim D´Abril'!D28</f>
        <v>0</v>
      </c>
      <c r="E147" s="84">
        <f>'UBS  Jardim D´Abril'!E28</f>
        <v>0</v>
      </c>
      <c r="F147" s="84">
        <f>'UBS  Jardim D´Abril'!F28</f>
        <v>0</v>
      </c>
      <c r="G147" s="84">
        <f>'UBS  Jardim D´Abril'!G28</f>
        <v>0</v>
      </c>
      <c r="H147" s="84">
        <f>'UBS  Jardim D´Abril'!H28</f>
        <v>9</v>
      </c>
      <c r="I147" s="84">
        <f>'UBS  Jardim D´Abril'!I28</f>
        <v>0</v>
      </c>
      <c r="J147" s="84">
        <f>'UBS  Jardim D´Abril'!J28</f>
        <v>0</v>
      </c>
      <c r="K147" s="84">
        <f>'UBS  Jardim D´Abril'!K28</f>
        <v>0</v>
      </c>
      <c r="L147" s="84">
        <f>'UBS  Jardim D´Abril'!L28</f>
        <v>0</v>
      </c>
      <c r="M147" s="84">
        <f>'UBS  Jardim D´Abril'!M28</f>
        <v>0</v>
      </c>
      <c r="N147" s="84">
        <f>'UBS  Jardim D´Abril'!N28</f>
        <v>0</v>
      </c>
      <c r="O147" s="56">
        <f>'UBS  Jardim D´Abril'!O28</f>
        <v>80</v>
      </c>
      <c r="P147" s="56">
        <f>'UBS  Jardim D´Abril'!P28</f>
        <v>9</v>
      </c>
      <c r="Q147" s="102">
        <f>'UBS  Jardim D´Abril'!Q28</f>
        <v>0.1125</v>
      </c>
    </row>
    <row r="148" spans="1:17">
      <c r="A148" s="240" t="str">
        <f>'UBS  Jardim D´Abril'!A29</f>
        <v>Atividades Coletivas - Fisioterapeuta</v>
      </c>
      <c r="B148" s="118">
        <f>'UBS  Jardim D´Abril'!B29</f>
        <v>20</v>
      </c>
      <c r="C148" s="425">
        <f>'UBS  Jardim D´Abril'!C29</f>
        <v>8</v>
      </c>
      <c r="D148" s="84">
        <f>'UBS  Jardim D´Abril'!D29</f>
        <v>1</v>
      </c>
      <c r="E148" s="84">
        <f>'UBS  Jardim D´Abril'!E29</f>
        <v>9</v>
      </c>
      <c r="F148" s="84">
        <f>'UBS  Jardim D´Abril'!F29</f>
        <v>18</v>
      </c>
      <c r="G148" s="84">
        <f>'UBS  Jardim D´Abril'!G29</f>
        <v>6</v>
      </c>
      <c r="H148" s="84">
        <f>'UBS  Jardim D´Abril'!H29</f>
        <v>18</v>
      </c>
      <c r="I148" s="84">
        <f>'UBS  Jardim D´Abril'!I29</f>
        <v>0</v>
      </c>
      <c r="J148" s="84">
        <f>'UBS  Jardim D´Abril'!J29</f>
        <v>0</v>
      </c>
      <c r="K148" s="84">
        <f>'UBS  Jardim D´Abril'!K29</f>
        <v>0</v>
      </c>
      <c r="L148" s="84">
        <f>'UBS  Jardim D´Abril'!L29</f>
        <v>0</v>
      </c>
      <c r="M148" s="84">
        <f>'UBS  Jardim D´Abril'!M29</f>
        <v>0</v>
      </c>
      <c r="N148" s="84">
        <f>'UBS  Jardim D´Abril'!N29</f>
        <v>0</v>
      </c>
      <c r="O148" s="56">
        <f>'UBS  Jardim D´Abril'!O29</f>
        <v>120</v>
      </c>
      <c r="P148" s="56">
        <f>'UBS  Jardim D´Abril'!P29</f>
        <v>60</v>
      </c>
      <c r="Q148" s="102">
        <f>'UBS  Jardim D´Abril'!Q29</f>
        <v>0.5</v>
      </c>
    </row>
    <row r="149" spans="1:17">
      <c r="A149" s="240" t="str">
        <f>'UBS  Jardim D´Abril'!A30</f>
        <v xml:space="preserve">Atividades Coletivas - Fonoaudiologo </v>
      </c>
      <c r="B149" s="118">
        <f>'UBS  Jardim D´Abril'!B30</f>
        <v>20</v>
      </c>
      <c r="C149" s="425">
        <f>'UBS  Jardim D´Abril'!C30</f>
        <v>1</v>
      </c>
      <c r="D149" s="84">
        <f>'UBS  Jardim D´Abril'!D30</f>
        <v>0</v>
      </c>
      <c r="E149" s="84">
        <f>'UBS  Jardim D´Abril'!E30</f>
        <v>0</v>
      </c>
      <c r="F149" s="84">
        <f>'UBS  Jardim D´Abril'!F30</f>
        <v>3</v>
      </c>
      <c r="G149" s="84">
        <f>'UBS  Jardim D´Abril'!G30</f>
        <v>0</v>
      </c>
      <c r="H149" s="84">
        <f>'UBS  Jardim D´Abril'!H30</f>
        <v>18</v>
      </c>
      <c r="I149" s="84">
        <f>'UBS  Jardim D´Abril'!I30</f>
        <v>0</v>
      </c>
      <c r="J149" s="84">
        <f>'UBS  Jardim D´Abril'!J30</f>
        <v>0</v>
      </c>
      <c r="K149" s="84">
        <f>'UBS  Jardim D´Abril'!K30</f>
        <v>0</v>
      </c>
      <c r="L149" s="84">
        <f>'UBS  Jardim D´Abril'!L30</f>
        <v>0</v>
      </c>
      <c r="M149" s="84">
        <f>'UBS  Jardim D´Abril'!M30</f>
        <v>0</v>
      </c>
      <c r="N149" s="84">
        <f>'UBS  Jardim D´Abril'!N30</f>
        <v>0</v>
      </c>
      <c r="O149" s="56">
        <f>'UBS  Jardim D´Abril'!O30</f>
        <v>100</v>
      </c>
      <c r="P149" s="56">
        <f>'UBS  Jardim D´Abril'!P30</f>
        <v>22</v>
      </c>
      <c r="Q149" s="102">
        <f>'UBS  Jardim D´Abril'!Q30</f>
        <v>0.22</v>
      </c>
    </row>
    <row r="150" spans="1:17">
      <c r="A150" s="240" t="str">
        <f>'UBS  Jardim D´Abril'!A31</f>
        <v xml:space="preserve">Atividades Coletivas - Nutricionista </v>
      </c>
      <c r="B150" s="118">
        <f>'UBS  Jardim D´Abril'!B31</f>
        <v>40</v>
      </c>
      <c r="C150" s="425">
        <f>'UBS  Jardim D´Abril'!C31</f>
        <v>1</v>
      </c>
      <c r="D150" s="84">
        <f>'UBS  Jardim D´Abril'!D31</f>
        <v>10</v>
      </c>
      <c r="E150" s="84">
        <f>'UBS  Jardim D´Abril'!E31</f>
        <v>4</v>
      </c>
      <c r="F150" s="84">
        <f>'UBS  Jardim D´Abril'!F31</f>
        <v>27</v>
      </c>
      <c r="G150" s="84">
        <f>'UBS  Jardim D´Abril'!G31</f>
        <v>3</v>
      </c>
      <c r="H150" s="84">
        <f>'UBS  Jardim D´Abril'!H31</f>
        <v>42</v>
      </c>
      <c r="I150" s="84">
        <f>'UBS  Jardim D´Abril'!I31</f>
        <v>0</v>
      </c>
      <c r="J150" s="84">
        <f>'UBS  Jardim D´Abril'!J31</f>
        <v>0</v>
      </c>
      <c r="K150" s="84">
        <f>'UBS  Jardim D´Abril'!K31</f>
        <v>0</v>
      </c>
      <c r="L150" s="84">
        <f>'UBS  Jardim D´Abril'!L31</f>
        <v>0</v>
      </c>
      <c r="M150" s="84">
        <f>'UBS  Jardim D´Abril'!M31</f>
        <v>0</v>
      </c>
      <c r="N150" s="84">
        <f>'UBS  Jardim D´Abril'!N31</f>
        <v>0</v>
      </c>
      <c r="O150" s="56">
        <f>'UBS  Jardim D´Abril'!O31</f>
        <v>240</v>
      </c>
      <c r="P150" s="56">
        <f>'UBS  Jardim D´Abril'!P31</f>
        <v>87</v>
      </c>
      <c r="Q150" s="102">
        <f>'UBS  Jardim D´Abril'!Q31</f>
        <v>0.36249999999999999</v>
      </c>
    </row>
    <row r="151" spans="1:17">
      <c r="A151" s="240" t="str">
        <f>'UBS  Jardim D´Abril'!A32</f>
        <v>Atividades Coletivas - Educador Físico</v>
      </c>
      <c r="B151" s="118">
        <f>'UBS  Jardim D´Abril'!B32</f>
        <v>42</v>
      </c>
      <c r="C151" s="425">
        <f>'UBS  Jardim D´Abril'!C32</f>
        <v>1</v>
      </c>
      <c r="D151" s="83">
        <f>'UBS  Jardim D´Abril'!D32</f>
        <v>20</v>
      </c>
      <c r="E151" s="83">
        <f>'UBS  Jardim D´Abril'!E32</f>
        <v>18</v>
      </c>
      <c r="F151" s="83">
        <f>'UBS  Jardim D´Abril'!F32</f>
        <v>36</v>
      </c>
      <c r="G151" s="83">
        <f>'UBS  Jardim D´Abril'!G32</f>
        <v>23</v>
      </c>
      <c r="H151" s="83">
        <f>'UBS  Jardim D´Abril'!H32</f>
        <v>11</v>
      </c>
      <c r="I151" s="83">
        <f>'UBS  Jardim D´Abril'!I32</f>
        <v>0</v>
      </c>
      <c r="J151" s="83">
        <f>'UBS  Jardim D´Abril'!J32</f>
        <v>0</v>
      </c>
      <c r="K151" s="83">
        <f>'UBS  Jardim D´Abril'!K32</f>
        <v>0</v>
      </c>
      <c r="L151" s="83">
        <f>'UBS  Jardim D´Abril'!L32</f>
        <v>0</v>
      </c>
      <c r="M151" s="83">
        <f>'UBS  Jardim D´Abril'!M32</f>
        <v>0</v>
      </c>
      <c r="N151" s="83">
        <f>'UBS  Jardim D´Abril'!N32</f>
        <v>0</v>
      </c>
      <c r="O151" s="56">
        <f>'UBS  Jardim D´Abril'!O32</f>
        <v>252</v>
      </c>
      <c r="P151" s="56">
        <f>'UBS  Jardim D´Abril'!P32</f>
        <v>109</v>
      </c>
      <c r="Q151" s="102">
        <f>'UBS  Jardim D´Abril'!Q32</f>
        <v>0.43253968253968256</v>
      </c>
    </row>
    <row r="152" spans="1:17">
      <c r="A152" s="240" t="str">
        <f>'UBS  Jardim D´Abril'!A33</f>
        <v>Atividades Coletivas - Psicólogo</v>
      </c>
      <c r="B152" s="118">
        <f>'UBS  Jardim D´Abril'!B33</f>
        <v>20</v>
      </c>
      <c r="C152" s="425">
        <f>'UBS  Jardim D´Abril'!C33</f>
        <v>0</v>
      </c>
      <c r="D152" s="84">
        <f>'UBS  Jardim D´Abril'!D33</f>
        <v>3</v>
      </c>
      <c r="E152" s="84">
        <f>'UBS  Jardim D´Abril'!E33</f>
        <v>0</v>
      </c>
      <c r="F152" s="84">
        <f>'UBS  Jardim D´Abril'!F33</f>
        <v>1</v>
      </c>
      <c r="G152" s="84">
        <f>'UBS  Jardim D´Abril'!G33</f>
        <v>1</v>
      </c>
      <c r="H152" s="84">
        <f>'UBS  Jardim D´Abril'!H33</f>
        <v>25</v>
      </c>
      <c r="I152" s="84">
        <f>'UBS  Jardim D´Abril'!I33</f>
        <v>0</v>
      </c>
      <c r="J152" s="84">
        <f>'UBS  Jardim D´Abril'!J33</f>
        <v>0</v>
      </c>
      <c r="K152" s="84">
        <f>'UBS  Jardim D´Abril'!K33</f>
        <v>0</v>
      </c>
      <c r="L152" s="84">
        <f>'UBS  Jardim D´Abril'!L33</f>
        <v>0</v>
      </c>
      <c r="M152" s="84">
        <f>'UBS  Jardim D´Abril'!M33</f>
        <v>0</v>
      </c>
      <c r="N152" s="84">
        <f>'UBS  Jardim D´Abril'!N33</f>
        <v>0</v>
      </c>
      <c r="O152" s="56">
        <f>'UBS  Jardim D´Abril'!O33</f>
        <v>120</v>
      </c>
      <c r="P152" s="56">
        <f>'UBS  Jardim D´Abril'!P33</f>
        <v>30</v>
      </c>
      <c r="Q152" s="102">
        <f>'UBS  Jardim D´Abril'!Q33</f>
        <v>0.25</v>
      </c>
    </row>
    <row r="153" spans="1:17">
      <c r="A153" s="240" t="str">
        <f>'UBS  Jardim D´Abril'!A34</f>
        <v>Atividades Coletivas - Médico Psiquiatra</v>
      </c>
      <c r="B153" s="118">
        <f>'UBS  Jardim D´Abril'!B34</f>
        <v>2</v>
      </c>
      <c r="C153" s="425">
        <f>'UBS  Jardim D´Abril'!C34</f>
        <v>0</v>
      </c>
      <c r="D153" s="84">
        <f>'UBS  Jardim D´Abril'!D34</f>
        <v>0</v>
      </c>
      <c r="E153" s="84">
        <f>'UBS  Jardim D´Abril'!E34</f>
        <v>0</v>
      </c>
      <c r="F153" s="84">
        <f>'UBS  Jardim D´Abril'!F34</f>
        <v>0</v>
      </c>
      <c r="G153" s="84">
        <f>'UBS  Jardim D´Abril'!G34</f>
        <v>0</v>
      </c>
      <c r="H153" s="84">
        <f>'UBS  Jardim D´Abril'!H34</f>
        <v>0</v>
      </c>
      <c r="I153" s="84">
        <f>'UBS  Jardim D´Abril'!I34</f>
        <v>0</v>
      </c>
      <c r="J153" s="84">
        <f>'UBS  Jardim D´Abril'!J34</f>
        <v>0</v>
      </c>
      <c r="K153" s="84">
        <f>'UBS  Jardim D´Abril'!K34</f>
        <v>0</v>
      </c>
      <c r="L153" s="84">
        <f>'UBS  Jardim D´Abril'!L34</f>
        <v>0</v>
      </c>
      <c r="M153" s="84">
        <f>'UBS  Jardim D´Abril'!M34</f>
        <v>0</v>
      </c>
      <c r="N153" s="84">
        <f>'UBS  Jardim D´Abril'!N34</f>
        <v>0</v>
      </c>
      <c r="O153" s="56">
        <f>'UBS  Jardim D´Abril'!O34</f>
        <v>10</v>
      </c>
      <c r="P153" s="56">
        <f>'UBS  Jardim D´Abril'!P34</f>
        <v>0</v>
      </c>
      <c r="Q153" s="102">
        <f>'UBS  Jardim D´Abril'!Q34</f>
        <v>0</v>
      </c>
    </row>
    <row r="154" spans="1:17">
      <c r="A154" s="240" t="str">
        <f>'UBS  Jardim D´Abril'!A35</f>
        <v>PICS - Atividade coletiva</v>
      </c>
      <c r="B154" s="118">
        <f>'UBS  Jardim D´Abril'!B35</f>
        <v>35</v>
      </c>
      <c r="C154" s="425">
        <f>'UBS  Jardim D´Abril'!C35</f>
        <v>12</v>
      </c>
      <c r="D154" s="84">
        <f>'UBS  Jardim D´Abril'!D35</f>
        <v>91</v>
      </c>
      <c r="E154" s="84">
        <f>'UBS  Jardim D´Abril'!E35</f>
        <v>42</v>
      </c>
      <c r="F154" s="84">
        <f>'UBS  Jardim D´Abril'!F35</f>
        <v>16</v>
      </c>
      <c r="G154" s="84">
        <f>'UBS  Jardim D´Abril'!G35</f>
        <v>6</v>
      </c>
      <c r="H154" s="84">
        <f>'UBS  Jardim D´Abril'!H35</f>
        <v>4</v>
      </c>
      <c r="I154" s="84">
        <f>'UBS  Jardim D´Abril'!I35</f>
        <v>0</v>
      </c>
      <c r="J154" s="84">
        <f>'UBS  Jardim D´Abril'!J35</f>
        <v>0</v>
      </c>
      <c r="K154" s="84">
        <f>'UBS  Jardim D´Abril'!K35</f>
        <v>0</v>
      </c>
      <c r="L154" s="84">
        <f>'UBS  Jardim D´Abril'!L35</f>
        <v>0</v>
      </c>
      <c r="M154" s="84">
        <f>'UBS  Jardim D´Abril'!M35</f>
        <v>0</v>
      </c>
      <c r="N154" s="84">
        <f>'UBS  Jardim D´Abril'!N35</f>
        <v>0</v>
      </c>
      <c r="O154" s="56">
        <f>'UBS  Jardim D´Abril'!O35</f>
        <v>210</v>
      </c>
      <c r="P154" s="56">
        <f>'UBS  Jardim D´Abril'!P35</f>
        <v>171</v>
      </c>
      <c r="Q154" s="102">
        <f>'UBS  Jardim D´Abril'!Q35</f>
        <v>0.81428571428571428</v>
      </c>
    </row>
    <row r="155" spans="1:17">
      <c r="A155" s="254" t="str">
        <f>'UBS  Jardim D´Abril'!A36</f>
        <v>PICS - Atividade individual</v>
      </c>
      <c r="B155" s="424">
        <f>'UBS  Jardim D´Abril'!B36</f>
        <v>50</v>
      </c>
      <c r="C155" s="425">
        <f>'UBS  Jardim D´Abril'!C36</f>
        <v>82</v>
      </c>
      <c r="D155" s="422">
        <f>'UBS  Jardim D´Abril'!D36</f>
        <v>108</v>
      </c>
      <c r="E155" s="422">
        <f>'UBS  Jardim D´Abril'!E36</f>
        <v>145</v>
      </c>
      <c r="F155" s="422">
        <f>'UBS  Jardim D´Abril'!F36</f>
        <v>158</v>
      </c>
      <c r="G155" s="422">
        <f>'UBS  Jardim D´Abril'!G36</f>
        <v>94</v>
      </c>
      <c r="H155" s="422">
        <f>'UBS  Jardim D´Abril'!H36</f>
        <v>114</v>
      </c>
      <c r="I155" s="422">
        <f>'UBS  Jardim D´Abril'!I36</f>
        <v>0</v>
      </c>
      <c r="J155" s="422">
        <f>'UBS  Jardim D´Abril'!J36</f>
        <v>0</v>
      </c>
      <c r="K155" s="422">
        <f>'UBS  Jardim D´Abril'!K36</f>
        <v>0</v>
      </c>
      <c r="L155" s="422">
        <f>'UBS  Jardim D´Abril'!L36</f>
        <v>0</v>
      </c>
      <c r="M155" s="422">
        <f>'UBS  Jardim D´Abril'!M36</f>
        <v>0</v>
      </c>
      <c r="N155" s="422">
        <f>'UBS  Jardim D´Abril'!N36</f>
        <v>0</v>
      </c>
      <c r="O155" s="423">
        <f>'UBS  Jardim D´Abril'!O36</f>
        <v>300</v>
      </c>
      <c r="P155" s="423">
        <f>'UBS  Jardim D´Abril'!P36</f>
        <v>701</v>
      </c>
      <c r="Q155" s="436">
        <f>'UBS  Jardim D´Abril'!Q36</f>
        <v>2.3366666666666664</v>
      </c>
    </row>
    <row r="156" spans="1:17">
      <c r="A156" s="254" t="str">
        <f>'UBS  Jardim D´Abril'!A37</f>
        <v>Visita Domiciliar do  Téc Enf ESF</v>
      </c>
      <c r="B156" s="424">
        <f>'UBS  Jardim D´Abril'!B37</f>
        <v>320</v>
      </c>
      <c r="C156" s="425">
        <f>'UBS  Jardim D´Abril'!C37</f>
        <v>356</v>
      </c>
      <c r="D156" s="422">
        <f>'UBS  Jardim D´Abril'!D37</f>
        <v>309</v>
      </c>
      <c r="E156" s="422">
        <f>'UBS  Jardim D´Abril'!E37</f>
        <v>343</v>
      </c>
      <c r="F156" s="422">
        <f>'UBS  Jardim D´Abril'!F37</f>
        <v>310</v>
      </c>
      <c r="G156" s="422">
        <f>'UBS  Jardim D´Abril'!G37</f>
        <v>295</v>
      </c>
      <c r="H156" s="422">
        <f>'UBS  Jardim D´Abril'!H37</f>
        <v>190</v>
      </c>
      <c r="I156" s="422">
        <f>'UBS  Jardim D´Abril'!I37</f>
        <v>0</v>
      </c>
      <c r="J156" s="422">
        <f>'UBS  Jardim D´Abril'!J37</f>
        <v>0</v>
      </c>
      <c r="K156" s="422">
        <f>'UBS  Jardim D´Abril'!K37</f>
        <v>0</v>
      </c>
      <c r="L156" s="422">
        <f>'UBS  Jardim D´Abril'!L37</f>
        <v>0</v>
      </c>
      <c r="M156" s="422">
        <f>'UBS  Jardim D´Abril'!M37</f>
        <v>0</v>
      </c>
      <c r="N156" s="422">
        <f>'UBS  Jardim D´Abril'!N37</f>
        <v>0</v>
      </c>
      <c r="O156" s="423">
        <f>'UBS  Jardim D´Abril'!O37</f>
        <v>1920</v>
      </c>
      <c r="P156" s="423">
        <f>'UBS  Jardim D´Abril'!P37</f>
        <v>1803</v>
      </c>
      <c r="Q156" s="436">
        <f>'UBS  Jardim D´Abril'!Q37</f>
        <v>0.93906250000000002</v>
      </c>
    </row>
    <row r="157" spans="1:17" ht="16.5" thickBot="1">
      <c r="A157" s="241" t="str">
        <f>'UBS  Jardim D´Abril'!A38</f>
        <v>Visita Domiciliar do Agente Comunitário de Saúde</v>
      </c>
      <c r="B157" s="119">
        <f>'UBS  Jardim D´Abril'!B38</f>
        <v>5600</v>
      </c>
      <c r="C157" s="437">
        <f>'UBS  Jardim D´Abril'!C38</f>
        <v>7383</v>
      </c>
      <c r="D157" s="121">
        <f>'UBS  Jardim D´Abril'!D38</f>
        <v>7320</v>
      </c>
      <c r="E157" s="121">
        <f>'UBS  Jardim D´Abril'!E38</f>
        <v>7296</v>
      </c>
      <c r="F157" s="121">
        <f>'UBS  Jardim D´Abril'!F38</f>
        <v>7673</v>
      </c>
      <c r="G157" s="121">
        <f>'UBS  Jardim D´Abril'!G38</f>
        <v>3725</v>
      </c>
      <c r="H157" s="121">
        <f>'UBS  Jardim D´Abril'!H38</f>
        <v>0</v>
      </c>
      <c r="I157" s="121">
        <f>'UBS  Jardim D´Abril'!I38</f>
        <v>0</v>
      </c>
      <c r="J157" s="121">
        <f>'UBS  Jardim D´Abril'!J38</f>
        <v>0</v>
      </c>
      <c r="K157" s="121">
        <f>'UBS  Jardim D´Abril'!K38</f>
        <v>0</v>
      </c>
      <c r="L157" s="121">
        <f>'UBS  Jardim D´Abril'!L38</f>
        <v>0</v>
      </c>
      <c r="M157" s="121">
        <f>'UBS  Jardim D´Abril'!M38</f>
        <v>0</v>
      </c>
      <c r="N157" s="121">
        <f>'UBS  Jardim D´Abril'!N38</f>
        <v>0</v>
      </c>
      <c r="O157" s="122">
        <f>'UBS  Jardim D´Abril'!O38</f>
        <v>33600</v>
      </c>
      <c r="P157" s="122">
        <f>'UBS  Jardim D´Abril'!P38</f>
        <v>33397</v>
      </c>
      <c r="Q157" s="123">
        <f>'UBS  Jardim D´Abril'!Q38</f>
        <v>0.99395833333333339</v>
      </c>
    </row>
    <row r="158" spans="1:17" ht="16.5" thickBot="1">
      <c r="A158" s="133" t="str">
        <f>'UBS  Jardim D´Abril'!A39</f>
        <v>SOMA</v>
      </c>
      <c r="B158" s="134">
        <f>'UBS  Jardim D´Abril'!B39</f>
        <v>9975</v>
      </c>
      <c r="C158" s="135">
        <f>'UBS  Jardim D´Abril'!C39</f>
        <v>11921</v>
      </c>
      <c r="D158" s="135">
        <f>'UBS  Jardim D´Abril'!D39</f>
        <v>11616</v>
      </c>
      <c r="E158" s="135">
        <f>'UBS  Jardim D´Abril'!E39</f>
        <v>12809</v>
      </c>
      <c r="F158" s="135">
        <f>'UBS  Jardim D´Abril'!F39</f>
        <v>11947</v>
      </c>
      <c r="G158" s="135">
        <f>'UBS  Jardim D´Abril'!G39</f>
        <v>8883</v>
      </c>
      <c r="H158" s="135">
        <f>'UBS  Jardim D´Abril'!H39</f>
        <v>4276</v>
      </c>
      <c r="I158" s="135">
        <f>'UBS  Jardim D´Abril'!I39</f>
        <v>0</v>
      </c>
      <c r="J158" s="135">
        <f>'UBS  Jardim D´Abril'!J39</f>
        <v>0</v>
      </c>
      <c r="K158" s="135">
        <f>'UBS  Jardim D´Abril'!K39</f>
        <v>0</v>
      </c>
      <c r="L158" s="135">
        <f>'UBS  Jardim D´Abril'!L39</f>
        <v>0</v>
      </c>
      <c r="M158" s="135">
        <f>'UBS  Jardim D´Abril'!M39</f>
        <v>0</v>
      </c>
      <c r="N158" s="135">
        <f>'UBS  Jardim D´Abril'!N39</f>
        <v>0</v>
      </c>
      <c r="O158" s="135">
        <f>'UBS  Jardim D´Abril'!O39</f>
        <v>59141</v>
      </c>
      <c r="P158" s="135">
        <f>'UBS  Jardim D´Abril'!P39</f>
        <v>61452</v>
      </c>
      <c r="Q158" s="136">
        <f>'UBS  Jardim D´Abril'!Q39</f>
        <v>1.0390761062545442</v>
      </c>
    </row>
    <row r="159" spans="1:17">
      <c r="B159" s="95"/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6"/>
    </row>
    <row r="160" spans="1:17" ht="16.5" thickBot="1">
      <c r="A160" s="71" t="s">
        <v>73</v>
      </c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3"/>
    </row>
    <row r="161" spans="1:17" ht="16.5" thickBot="1">
      <c r="A161" s="116" t="s">
        <v>2</v>
      </c>
      <c r="B161" s="117" t="str">
        <f>B127</f>
        <v>Meta / Mês</v>
      </c>
      <c r="C161" s="79" t="s">
        <v>195</v>
      </c>
      <c r="D161" s="79" t="s">
        <v>196</v>
      </c>
      <c r="E161" s="79" t="s">
        <v>197</v>
      </c>
      <c r="F161" s="79" t="s">
        <v>198</v>
      </c>
      <c r="G161" s="79" t="s">
        <v>199</v>
      </c>
      <c r="H161" s="79" t="s">
        <v>200</v>
      </c>
      <c r="I161" s="79" t="s">
        <v>201</v>
      </c>
      <c r="J161" s="79" t="s">
        <v>202</v>
      </c>
      <c r="K161" s="79" t="s">
        <v>203</v>
      </c>
      <c r="L161" s="79" t="s">
        <v>204</v>
      </c>
      <c r="M161" s="79" t="s">
        <v>205</v>
      </c>
      <c r="N161" s="79" t="s">
        <v>206</v>
      </c>
      <c r="O161" s="79" t="s">
        <v>207</v>
      </c>
      <c r="P161" s="79" t="s">
        <v>208</v>
      </c>
      <c r="Q161" s="80" t="s">
        <v>19</v>
      </c>
    </row>
    <row r="162" spans="1:17" ht="16.5" thickTop="1">
      <c r="A162" s="240" t="str">
        <f>'UBS Jardim Jaqueline'!A9</f>
        <v>Atividades Individuais - Assistente Social</v>
      </c>
      <c r="B162" s="118">
        <f>'UBS Jardim Jaqueline'!B9</f>
        <v>122</v>
      </c>
      <c r="C162" s="83">
        <f>'UBS Jardim Jaqueline'!C9</f>
        <v>85</v>
      </c>
      <c r="D162" s="84">
        <f>'UBS Jardim Jaqueline'!D9</f>
        <v>107</v>
      </c>
      <c r="E162" s="84">
        <f>'UBS Jardim Jaqueline'!E9</f>
        <v>186</v>
      </c>
      <c r="F162" s="84" t="str">
        <f>'UBS Jardim Jaqueline'!F9</f>
        <v>-</v>
      </c>
      <c r="G162" s="84">
        <f>'UBS Jardim Jaqueline'!G9</f>
        <v>71</v>
      </c>
      <c r="H162" s="84">
        <f>'UBS Jardim Jaqueline'!H9</f>
        <v>77</v>
      </c>
      <c r="I162" s="84">
        <f>'UBS Jardim Jaqueline'!I9</f>
        <v>0</v>
      </c>
      <c r="J162" s="84">
        <f>'UBS Jardim Jaqueline'!J9</f>
        <v>0</v>
      </c>
      <c r="K162" s="84">
        <f>'UBS Jardim Jaqueline'!K9</f>
        <v>0</v>
      </c>
      <c r="L162" s="84">
        <f>'UBS Jardim Jaqueline'!L9</f>
        <v>0</v>
      </c>
      <c r="M162" s="84">
        <f>'UBS Jardim Jaqueline'!M9</f>
        <v>0</v>
      </c>
      <c r="N162" s="84">
        <f>'UBS Jardim Jaqueline'!N9</f>
        <v>0</v>
      </c>
      <c r="O162" s="56">
        <f>'UBS Jardim Jaqueline'!O9</f>
        <v>732</v>
      </c>
      <c r="P162" s="56">
        <f>'UBS Jardim Jaqueline'!P9</f>
        <v>526</v>
      </c>
      <c r="Q162" s="102">
        <f>'UBS Jardim Jaqueline'!Q9</f>
        <v>0.71857923497267762</v>
      </c>
    </row>
    <row r="163" spans="1:17">
      <c r="A163" s="240" t="str">
        <f>'UBS Jardim Jaqueline'!A10</f>
        <v>Atividades Individuais - Farmacêutico</v>
      </c>
      <c r="B163" s="118">
        <f>'UBS Jardim Jaqueline'!B10</f>
        <v>96</v>
      </c>
      <c r="C163" s="83">
        <f>'UBS Jardim Jaqueline'!C10</f>
        <v>102</v>
      </c>
      <c r="D163" s="84">
        <f>'UBS Jardim Jaqueline'!D10</f>
        <v>105</v>
      </c>
      <c r="E163" s="84">
        <f>'UBS Jardim Jaqueline'!E10</f>
        <v>96</v>
      </c>
      <c r="F163" s="84" t="str">
        <f>'UBS Jardim Jaqueline'!F10</f>
        <v>-</v>
      </c>
      <c r="G163" s="84">
        <f>'UBS Jardim Jaqueline'!G10</f>
        <v>64</v>
      </c>
      <c r="H163" s="84">
        <f>'UBS Jardim Jaqueline'!H10</f>
        <v>56</v>
      </c>
      <c r="I163" s="84">
        <f>'UBS Jardim Jaqueline'!I10</f>
        <v>0</v>
      </c>
      <c r="J163" s="84">
        <f>'UBS Jardim Jaqueline'!J10</f>
        <v>0</v>
      </c>
      <c r="K163" s="84">
        <f>'UBS Jardim Jaqueline'!K10</f>
        <v>0</v>
      </c>
      <c r="L163" s="84">
        <f>'UBS Jardim Jaqueline'!L10</f>
        <v>0</v>
      </c>
      <c r="M163" s="84">
        <f>'UBS Jardim Jaqueline'!M10</f>
        <v>0</v>
      </c>
      <c r="N163" s="84">
        <f>'UBS Jardim Jaqueline'!N10</f>
        <v>0</v>
      </c>
      <c r="O163" s="56">
        <f>'UBS Jardim Jaqueline'!O10</f>
        <v>576</v>
      </c>
      <c r="P163" s="56">
        <f>'UBS Jardim Jaqueline'!P10</f>
        <v>423</v>
      </c>
      <c r="Q163" s="102">
        <f>'UBS Jardim Jaqueline'!Q10</f>
        <v>0.734375</v>
      </c>
    </row>
    <row r="164" spans="1:17">
      <c r="A164" s="254" t="str">
        <f>'UBS Jardim Jaqueline'!A11</f>
        <v>Atividades Individuais - Fisioterapeuta</v>
      </c>
      <c r="B164" s="424">
        <f>'UBS Jardim Jaqueline'!B11</f>
        <v>46</v>
      </c>
      <c r="C164" s="83">
        <f>'UBS Jardim Jaqueline'!C11</f>
        <v>27</v>
      </c>
      <c r="D164" s="422">
        <f>'UBS Jardim Jaqueline'!D11</f>
        <v>42</v>
      </c>
      <c r="E164" s="422">
        <f>'UBS Jardim Jaqueline'!E11</f>
        <v>51</v>
      </c>
      <c r="F164" s="422" t="str">
        <f>'UBS Jardim Jaqueline'!F11</f>
        <v>-</v>
      </c>
      <c r="G164" s="422">
        <f>'UBS Jardim Jaqueline'!G11</f>
        <v>9</v>
      </c>
      <c r="H164" s="422">
        <f>'UBS Jardim Jaqueline'!H11</f>
        <v>31</v>
      </c>
      <c r="I164" s="422">
        <f>'UBS Jardim Jaqueline'!I11</f>
        <v>0</v>
      </c>
      <c r="J164" s="422">
        <f>'UBS Jardim Jaqueline'!J11</f>
        <v>0</v>
      </c>
      <c r="K164" s="422">
        <f>'UBS Jardim Jaqueline'!K11</f>
        <v>0</v>
      </c>
      <c r="L164" s="422">
        <f>'UBS Jardim Jaqueline'!L11</f>
        <v>0</v>
      </c>
      <c r="M164" s="422">
        <f>'UBS Jardim Jaqueline'!M11</f>
        <v>0</v>
      </c>
      <c r="N164" s="422">
        <f>'UBS Jardim Jaqueline'!N11</f>
        <v>0</v>
      </c>
      <c r="O164" s="423">
        <f>'UBS Jardim Jaqueline'!O11</f>
        <v>276</v>
      </c>
      <c r="P164" s="423">
        <f>'UBS Jardim Jaqueline'!P11</f>
        <v>160</v>
      </c>
      <c r="Q164" s="436">
        <f>'UBS Jardim Jaqueline'!Q11</f>
        <v>0.57971014492753625</v>
      </c>
    </row>
    <row r="165" spans="1:17">
      <c r="A165" s="254" t="str">
        <f>'UBS Jardim Jaqueline'!A12</f>
        <v>Atividades Individuais - Fonoaudiólogo</v>
      </c>
      <c r="B165" s="424">
        <f>'UBS Jardim Jaqueline'!B12</f>
        <v>60</v>
      </c>
      <c r="C165" s="83">
        <f>'UBS Jardim Jaqueline'!C12</f>
        <v>66</v>
      </c>
      <c r="D165" s="422">
        <f>'UBS Jardim Jaqueline'!D12</f>
        <v>58</v>
      </c>
      <c r="E165" s="422">
        <f>'UBS Jardim Jaqueline'!E12</f>
        <v>70</v>
      </c>
      <c r="F165" s="422" t="str">
        <f>'UBS Jardim Jaqueline'!F12</f>
        <v>-</v>
      </c>
      <c r="G165" s="422">
        <f>'UBS Jardim Jaqueline'!G12</f>
        <v>77</v>
      </c>
      <c r="H165" s="422">
        <f>'UBS Jardim Jaqueline'!H12</f>
        <v>61</v>
      </c>
      <c r="I165" s="422">
        <f>'UBS Jardim Jaqueline'!I12</f>
        <v>0</v>
      </c>
      <c r="J165" s="422">
        <f>'UBS Jardim Jaqueline'!J12</f>
        <v>0</v>
      </c>
      <c r="K165" s="422">
        <f>'UBS Jardim Jaqueline'!K12</f>
        <v>0</v>
      </c>
      <c r="L165" s="422">
        <f>'UBS Jardim Jaqueline'!L12</f>
        <v>0</v>
      </c>
      <c r="M165" s="422">
        <f>'UBS Jardim Jaqueline'!M12</f>
        <v>0</v>
      </c>
      <c r="N165" s="422">
        <f>'UBS Jardim Jaqueline'!N12</f>
        <v>0</v>
      </c>
      <c r="O165" s="423">
        <f>'UBS Jardim Jaqueline'!O12</f>
        <v>360</v>
      </c>
      <c r="P165" s="423">
        <f>'UBS Jardim Jaqueline'!P12</f>
        <v>332</v>
      </c>
      <c r="Q165" s="436">
        <f>'UBS Jardim Jaqueline'!Q12</f>
        <v>0.92222222222222228</v>
      </c>
    </row>
    <row r="166" spans="1:17">
      <c r="A166" s="254" t="str">
        <f>'UBS Jardim Jaqueline'!A13</f>
        <v>Atividades Individuais - Médico Psiquiatra</v>
      </c>
      <c r="B166" s="424">
        <f>'UBS Jardim Jaqueline'!B13</f>
        <v>220</v>
      </c>
      <c r="C166" s="83">
        <f>'UBS Jardim Jaqueline'!C13</f>
        <v>132</v>
      </c>
      <c r="D166" s="422">
        <f>'UBS Jardim Jaqueline'!D13</f>
        <v>110</v>
      </c>
      <c r="E166" s="422">
        <f>'UBS Jardim Jaqueline'!E13</f>
        <v>123</v>
      </c>
      <c r="F166" s="422" t="str">
        <f>'UBS Jardim Jaqueline'!F13</f>
        <v>-</v>
      </c>
      <c r="G166" s="422">
        <f>'UBS Jardim Jaqueline'!G13</f>
        <v>106</v>
      </c>
      <c r="H166" s="422">
        <f>'UBS Jardim Jaqueline'!H13</f>
        <v>0</v>
      </c>
      <c r="I166" s="422">
        <f>'UBS Jardim Jaqueline'!I13</f>
        <v>0</v>
      </c>
      <c r="J166" s="422">
        <f>'UBS Jardim Jaqueline'!J13</f>
        <v>0</v>
      </c>
      <c r="K166" s="422">
        <f>'UBS Jardim Jaqueline'!K13</f>
        <v>0</v>
      </c>
      <c r="L166" s="422">
        <f>'UBS Jardim Jaqueline'!L13</f>
        <v>0</v>
      </c>
      <c r="M166" s="422">
        <f>'UBS Jardim Jaqueline'!M13</f>
        <v>0</v>
      </c>
      <c r="N166" s="422">
        <f>'UBS Jardim Jaqueline'!N13</f>
        <v>0</v>
      </c>
      <c r="O166" s="423">
        <f>'UBS Jardim Jaqueline'!O13</f>
        <v>1320</v>
      </c>
      <c r="P166" s="423">
        <f>'UBS Jardim Jaqueline'!P13</f>
        <v>471</v>
      </c>
      <c r="Q166" s="436">
        <f>'UBS Jardim Jaqueline'!Q13</f>
        <v>0.35681818181818181</v>
      </c>
    </row>
    <row r="167" spans="1:17">
      <c r="A167" s="254" t="str">
        <f>'UBS Jardim Jaqueline'!A14</f>
        <v>Atividades Individuias - Nutricionista</v>
      </c>
      <c r="B167" s="424">
        <f>'UBS Jardim Jaqueline'!B14</f>
        <v>60</v>
      </c>
      <c r="C167" s="83">
        <f>'UBS Jardim Jaqueline'!C14</f>
        <v>65</v>
      </c>
      <c r="D167" s="83">
        <f>'UBS Jardim Jaqueline'!D14</f>
        <v>50</v>
      </c>
      <c r="E167" s="83">
        <f>'UBS Jardim Jaqueline'!E14</f>
        <v>79</v>
      </c>
      <c r="F167" s="83" t="str">
        <f>'UBS Jardim Jaqueline'!F14</f>
        <v>-</v>
      </c>
      <c r="G167" s="83">
        <f>'UBS Jardim Jaqueline'!G14</f>
        <v>70</v>
      </c>
      <c r="H167" s="83">
        <f>'UBS Jardim Jaqueline'!H14</f>
        <v>57</v>
      </c>
      <c r="I167" s="83">
        <f>'UBS Jardim Jaqueline'!I14</f>
        <v>0</v>
      </c>
      <c r="J167" s="83">
        <f>'UBS Jardim Jaqueline'!J14</f>
        <v>0</v>
      </c>
      <c r="K167" s="83">
        <f>'UBS Jardim Jaqueline'!K14</f>
        <v>0</v>
      </c>
      <c r="L167" s="83">
        <f>'UBS Jardim Jaqueline'!L14</f>
        <v>0</v>
      </c>
      <c r="M167" s="83">
        <f>'UBS Jardim Jaqueline'!M14</f>
        <v>0</v>
      </c>
      <c r="N167" s="83">
        <f>'UBS Jardim Jaqueline'!N14</f>
        <v>0</v>
      </c>
      <c r="O167" s="423">
        <f>'UBS Jardim Jaqueline'!O14</f>
        <v>360</v>
      </c>
      <c r="P167" s="423">
        <f>'UBS Jardim Jaqueline'!P14</f>
        <v>321</v>
      </c>
      <c r="Q167" s="436">
        <f>'UBS Jardim Jaqueline'!Q14</f>
        <v>0.89166666666666672</v>
      </c>
    </row>
    <row r="168" spans="1:17">
      <c r="A168" s="254" t="str">
        <f>'UBS Jardim Jaqueline'!A15</f>
        <v>Atividades Individuais - Psicólogo</v>
      </c>
      <c r="B168" s="424">
        <f>'UBS Jardim Jaqueline'!B15</f>
        <v>60</v>
      </c>
      <c r="C168" s="83">
        <f>'UBS Jardim Jaqueline'!C15</f>
        <v>66</v>
      </c>
      <c r="D168" s="83">
        <f>'UBS Jardim Jaqueline'!D15</f>
        <v>62</v>
      </c>
      <c r="E168" s="83">
        <f>'UBS Jardim Jaqueline'!E15</f>
        <v>80</v>
      </c>
      <c r="F168" s="83" t="str">
        <f>'UBS Jardim Jaqueline'!F15</f>
        <v>-</v>
      </c>
      <c r="G168" s="83">
        <f>'UBS Jardim Jaqueline'!G15</f>
        <v>57</v>
      </c>
      <c r="H168" s="83">
        <f>'UBS Jardim Jaqueline'!H15</f>
        <v>44</v>
      </c>
      <c r="I168" s="83">
        <f>'UBS Jardim Jaqueline'!I15</f>
        <v>0</v>
      </c>
      <c r="J168" s="83">
        <f>'UBS Jardim Jaqueline'!J15</f>
        <v>0</v>
      </c>
      <c r="K168" s="83">
        <f>'UBS Jardim Jaqueline'!K15</f>
        <v>0</v>
      </c>
      <c r="L168" s="83">
        <f>'UBS Jardim Jaqueline'!L15</f>
        <v>0</v>
      </c>
      <c r="M168" s="83">
        <f>'UBS Jardim Jaqueline'!M15</f>
        <v>0</v>
      </c>
      <c r="N168" s="83">
        <f>'UBS Jardim Jaqueline'!N15</f>
        <v>0</v>
      </c>
      <c r="O168" s="423">
        <f>'UBS Jardim Jaqueline'!O15</f>
        <v>360</v>
      </c>
      <c r="P168" s="423">
        <f>'UBS Jardim Jaqueline'!P15</f>
        <v>309</v>
      </c>
      <c r="Q168" s="436">
        <f>'UBS Jardim Jaqueline'!Q15</f>
        <v>0.85833333333333328</v>
      </c>
    </row>
    <row r="169" spans="1:17">
      <c r="A169" s="254" t="str">
        <f>'UBS Jardim Jaqueline'!A16</f>
        <v>Consulta Enfermagem do Enfermeiro</v>
      </c>
      <c r="B169" s="424">
        <f>'UBS Jardim Jaqueline'!B16</f>
        <v>684</v>
      </c>
      <c r="C169" s="83">
        <f>'UBS Jardim Jaqueline'!C16</f>
        <v>968</v>
      </c>
      <c r="D169" s="83">
        <f>'UBS Jardim Jaqueline'!D16</f>
        <v>843</v>
      </c>
      <c r="E169" s="83">
        <f>'UBS Jardim Jaqueline'!E16</f>
        <v>1112</v>
      </c>
      <c r="F169" s="83">
        <f>'UBS Jardim Jaqueline'!F16</f>
        <v>959</v>
      </c>
      <c r="G169" s="83">
        <f>'UBS Jardim Jaqueline'!G16</f>
        <v>964</v>
      </c>
      <c r="H169" s="83">
        <f>'UBS Jardim Jaqueline'!H16</f>
        <v>761</v>
      </c>
      <c r="I169" s="83">
        <f>'UBS Jardim Jaqueline'!I16</f>
        <v>0</v>
      </c>
      <c r="J169" s="83">
        <f>'UBS Jardim Jaqueline'!J16</f>
        <v>0</v>
      </c>
      <c r="K169" s="83">
        <f>'UBS Jardim Jaqueline'!K16</f>
        <v>0</v>
      </c>
      <c r="L169" s="83">
        <f>'UBS Jardim Jaqueline'!L16</f>
        <v>0</v>
      </c>
      <c r="M169" s="83">
        <f>'UBS Jardim Jaqueline'!M16</f>
        <v>0</v>
      </c>
      <c r="N169" s="83">
        <f>'UBS Jardim Jaqueline'!N16</f>
        <v>0</v>
      </c>
      <c r="O169" s="423">
        <f>'UBS Jardim Jaqueline'!O16</f>
        <v>4104</v>
      </c>
      <c r="P169" s="423">
        <f>'UBS Jardim Jaqueline'!P16</f>
        <v>5607</v>
      </c>
      <c r="Q169" s="436">
        <f>'UBS Jardim Jaqueline'!Q16</f>
        <v>1.3662280701754386</v>
      </c>
    </row>
    <row r="170" spans="1:17">
      <c r="A170" s="240" t="str">
        <f>'UBS Jardim Jaqueline'!A17</f>
        <v>Consulta Enfermagem do Enfermeiro ESF</v>
      </c>
      <c r="B170" s="118">
        <f>'UBS Jardim Jaqueline'!B17</f>
        <v>720</v>
      </c>
      <c r="C170" s="83">
        <f>'UBS Jardim Jaqueline'!C17</f>
        <v>599</v>
      </c>
      <c r="D170" s="422">
        <f>'UBS Jardim Jaqueline'!D17</f>
        <v>442</v>
      </c>
      <c r="E170" s="422">
        <f>'UBS Jardim Jaqueline'!E17</f>
        <v>739</v>
      </c>
      <c r="F170" s="422">
        <f>'UBS Jardim Jaqueline'!F17</f>
        <v>500</v>
      </c>
      <c r="G170" s="422">
        <f>'UBS Jardim Jaqueline'!G17</f>
        <v>640</v>
      </c>
      <c r="H170" s="422">
        <f>'UBS Jardim Jaqueline'!H17</f>
        <v>459</v>
      </c>
      <c r="I170" s="422">
        <f>'UBS Jardim Jaqueline'!I17</f>
        <v>0</v>
      </c>
      <c r="J170" s="422">
        <f>'UBS Jardim Jaqueline'!J17</f>
        <v>0</v>
      </c>
      <c r="K170" s="422">
        <f>'UBS Jardim Jaqueline'!K17</f>
        <v>0</v>
      </c>
      <c r="L170" s="422">
        <f>'UBS Jardim Jaqueline'!L17</f>
        <v>0</v>
      </c>
      <c r="M170" s="422">
        <f>'UBS Jardim Jaqueline'!M17</f>
        <v>0</v>
      </c>
      <c r="N170" s="422">
        <f>'UBS Jardim Jaqueline'!N17</f>
        <v>0</v>
      </c>
      <c r="O170" s="423">
        <f>'UBS Jardim Jaqueline'!O17</f>
        <v>4320</v>
      </c>
      <c r="P170" s="423">
        <f>'UBS Jardim Jaqueline'!P17</f>
        <v>3379</v>
      </c>
      <c r="Q170" s="436">
        <f>'UBS Jardim Jaqueline'!Q17</f>
        <v>0.78217592592592589</v>
      </c>
    </row>
    <row r="171" spans="1:17">
      <c r="A171" s="240" t="str">
        <f>'UBS Jardim Jaqueline'!A18</f>
        <v>Consulta Médica do Clínico Geral</v>
      </c>
      <c r="B171" s="118">
        <f>'UBS Jardim Jaqueline'!B18</f>
        <v>792</v>
      </c>
      <c r="C171" s="83">
        <f>'UBS Jardim Jaqueline'!C18</f>
        <v>667</v>
      </c>
      <c r="D171" s="422">
        <f>'UBS Jardim Jaqueline'!D18</f>
        <v>617</v>
      </c>
      <c r="E171" s="422">
        <f>'UBS Jardim Jaqueline'!E18</f>
        <v>527</v>
      </c>
      <c r="F171" s="422">
        <f>'UBS Jardim Jaqueline'!F18</f>
        <v>424</v>
      </c>
      <c r="G171" s="422">
        <f>'UBS Jardim Jaqueline'!G18</f>
        <v>712</v>
      </c>
      <c r="H171" s="422">
        <f>'UBS Jardim Jaqueline'!H18</f>
        <v>643</v>
      </c>
      <c r="I171" s="422">
        <f>'UBS Jardim Jaqueline'!I18</f>
        <v>0</v>
      </c>
      <c r="J171" s="422">
        <f>'UBS Jardim Jaqueline'!J18</f>
        <v>0</v>
      </c>
      <c r="K171" s="422">
        <f>'UBS Jardim Jaqueline'!K18</f>
        <v>0</v>
      </c>
      <c r="L171" s="422">
        <f>'UBS Jardim Jaqueline'!L18</f>
        <v>0</v>
      </c>
      <c r="M171" s="422">
        <f>'UBS Jardim Jaqueline'!M18</f>
        <v>0</v>
      </c>
      <c r="N171" s="422">
        <f>'UBS Jardim Jaqueline'!N18</f>
        <v>0</v>
      </c>
      <c r="O171" s="423">
        <f>'UBS Jardim Jaqueline'!O18</f>
        <v>4752</v>
      </c>
      <c r="P171" s="423">
        <f>'UBS Jardim Jaqueline'!P18</f>
        <v>3590</v>
      </c>
      <c r="Q171" s="436">
        <f>'UBS Jardim Jaqueline'!Q18</f>
        <v>0.75547138047138052</v>
      </c>
    </row>
    <row r="172" spans="1:17">
      <c r="A172" s="240" t="str">
        <f>'UBS Jardim Jaqueline'!A19</f>
        <v>Consulta Médica do G.O.</v>
      </c>
      <c r="B172" s="118">
        <f>'UBS Jardim Jaqueline'!B19</f>
        <v>396</v>
      </c>
      <c r="C172" s="83">
        <f>'UBS Jardim Jaqueline'!C19</f>
        <v>304</v>
      </c>
      <c r="D172" s="422">
        <f>'UBS Jardim Jaqueline'!D19</f>
        <v>157</v>
      </c>
      <c r="E172" s="422">
        <f>'UBS Jardim Jaqueline'!E19</f>
        <v>200</v>
      </c>
      <c r="F172" s="422">
        <f>'UBS Jardim Jaqueline'!F19</f>
        <v>191</v>
      </c>
      <c r="G172" s="422">
        <f>'UBS Jardim Jaqueline'!G19</f>
        <v>139</v>
      </c>
      <c r="H172" s="422">
        <f>'UBS Jardim Jaqueline'!H19</f>
        <v>140</v>
      </c>
      <c r="I172" s="422">
        <f>'UBS Jardim Jaqueline'!I19</f>
        <v>0</v>
      </c>
      <c r="J172" s="422">
        <f>'UBS Jardim Jaqueline'!J19</f>
        <v>0</v>
      </c>
      <c r="K172" s="422">
        <f>'UBS Jardim Jaqueline'!K19</f>
        <v>0</v>
      </c>
      <c r="L172" s="422">
        <f>'UBS Jardim Jaqueline'!L19</f>
        <v>0</v>
      </c>
      <c r="M172" s="422">
        <f>'UBS Jardim Jaqueline'!M19</f>
        <v>0</v>
      </c>
      <c r="N172" s="422">
        <f>'UBS Jardim Jaqueline'!N19</f>
        <v>0</v>
      </c>
      <c r="O172" s="423">
        <f>'UBS Jardim Jaqueline'!O19</f>
        <v>2376</v>
      </c>
      <c r="P172" s="423">
        <f>'UBS Jardim Jaqueline'!P19</f>
        <v>1131</v>
      </c>
      <c r="Q172" s="436">
        <f>'UBS Jardim Jaqueline'!Q19</f>
        <v>0.47601010101010099</v>
      </c>
    </row>
    <row r="173" spans="1:17">
      <c r="A173" s="243" t="str">
        <f>'UBS Jardim Jaqueline'!A20</f>
        <v>Consulta Médica do Médico ESF</v>
      </c>
      <c r="B173" s="118">
        <f>'UBS Jardim Jaqueline'!B20</f>
        <v>1664</v>
      </c>
      <c r="C173" s="83">
        <f>'UBS Jardim Jaqueline'!C20</f>
        <v>1959</v>
      </c>
      <c r="D173" s="422">
        <f>'UBS Jardim Jaqueline'!D20</f>
        <v>1505</v>
      </c>
      <c r="E173" s="422">
        <f>'UBS Jardim Jaqueline'!E20</f>
        <v>2230</v>
      </c>
      <c r="F173" s="422">
        <f>'UBS Jardim Jaqueline'!F20</f>
        <v>1317</v>
      </c>
      <c r="G173" s="422">
        <f>'UBS Jardim Jaqueline'!G20</f>
        <v>1542</v>
      </c>
      <c r="H173" s="422">
        <f>'UBS Jardim Jaqueline'!H20</f>
        <v>1236</v>
      </c>
      <c r="I173" s="422">
        <f>'UBS Jardim Jaqueline'!I20</f>
        <v>0</v>
      </c>
      <c r="J173" s="422">
        <f>'UBS Jardim Jaqueline'!J20</f>
        <v>0</v>
      </c>
      <c r="K173" s="422">
        <f>'UBS Jardim Jaqueline'!K20</f>
        <v>0</v>
      </c>
      <c r="L173" s="422">
        <f>'UBS Jardim Jaqueline'!L20</f>
        <v>0</v>
      </c>
      <c r="M173" s="422">
        <f>'UBS Jardim Jaqueline'!M20</f>
        <v>0</v>
      </c>
      <c r="N173" s="422">
        <f>'UBS Jardim Jaqueline'!N20</f>
        <v>0</v>
      </c>
      <c r="O173" s="423">
        <f>'UBS Jardim Jaqueline'!O20</f>
        <v>9984</v>
      </c>
      <c r="P173" s="423">
        <f>'UBS Jardim Jaqueline'!P20</f>
        <v>9789</v>
      </c>
      <c r="Q173" s="436">
        <f>'UBS Jardim Jaqueline'!Q20</f>
        <v>0.98046875</v>
      </c>
    </row>
    <row r="174" spans="1:17">
      <c r="A174" s="431" t="str">
        <f>'UBS Jardim Jaqueline'!A21</f>
        <v>Consulta Médica do Médico Generalista</v>
      </c>
      <c r="B174" s="118">
        <f>'UBS Jardim Jaqueline'!B21</f>
        <v>1188</v>
      </c>
      <c r="C174" s="83">
        <f>'UBS Jardim Jaqueline'!C21</f>
        <v>789</v>
      </c>
      <c r="D174" s="422">
        <f>'UBS Jardim Jaqueline'!D21</f>
        <v>502</v>
      </c>
      <c r="E174" s="422">
        <f>'UBS Jardim Jaqueline'!E21</f>
        <v>835</v>
      </c>
      <c r="F174" s="422">
        <f>'UBS Jardim Jaqueline'!F21</f>
        <v>924</v>
      </c>
      <c r="G174" s="422">
        <f>'UBS Jardim Jaqueline'!G21</f>
        <v>965</v>
      </c>
      <c r="H174" s="422">
        <f>'UBS Jardim Jaqueline'!H21</f>
        <v>724</v>
      </c>
      <c r="I174" s="422">
        <f>'UBS Jardim Jaqueline'!I21</f>
        <v>0</v>
      </c>
      <c r="J174" s="422">
        <f>'UBS Jardim Jaqueline'!J21</f>
        <v>0</v>
      </c>
      <c r="K174" s="422">
        <f>'UBS Jardim Jaqueline'!K21</f>
        <v>0</v>
      </c>
      <c r="L174" s="422">
        <f>'UBS Jardim Jaqueline'!L21</f>
        <v>0</v>
      </c>
      <c r="M174" s="422">
        <f>'UBS Jardim Jaqueline'!M21</f>
        <v>0</v>
      </c>
      <c r="N174" s="422">
        <f>'UBS Jardim Jaqueline'!N21</f>
        <v>0</v>
      </c>
      <c r="O174" s="423">
        <f>'UBS Jardim Jaqueline'!O21</f>
        <v>7128</v>
      </c>
      <c r="P174" s="423">
        <f>'UBS Jardim Jaqueline'!P21</f>
        <v>4739</v>
      </c>
      <c r="Q174" s="436">
        <f>'UBS Jardim Jaqueline'!Q21</f>
        <v>0.66484287317620649</v>
      </c>
    </row>
    <row r="175" spans="1:17">
      <c r="A175" s="431" t="str">
        <f>'UBS Jardim Jaqueline'!A22</f>
        <v>Consulta Médica do Pediatra</v>
      </c>
      <c r="B175" s="118">
        <f>'UBS Jardim Jaqueline'!B22</f>
        <v>264</v>
      </c>
      <c r="C175" s="83">
        <f>'UBS Jardim Jaqueline'!C22</f>
        <v>166</v>
      </c>
      <c r="D175" s="422">
        <f>'UBS Jardim Jaqueline'!D22</f>
        <v>84</v>
      </c>
      <c r="E175" s="422">
        <f>'UBS Jardim Jaqueline'!E22</f>
        <v>167</v>
      </c>
      <c r="F175" s="422">
        <f>'UBS Jardim Jaqueline'!F22</f>
        <v>133</v>
      </c>
      <c r="G175" s="422">
        <f>'UBS Jardim Jaqueline'!G22</f>
        <v>84</v>
      </c>
      <c r="H175" s="422">
        <f>'UBS Jardim Jaqueline'!H22</f>
        <v>62</v>
      </c>
      <c r="I175" s="422">
        <f>'UBS Jardim Jaqueline'!I22</f>
        <v>0</v>
      </c>
      <c r="J175" s="422">
        <f>'UBS Jardim Jaqueline'!J22</f>
        <v>0</v>
      </c>
      <c r="K175" s="422">
        <f>'UBS Jardim Jaqueline'!K22</f>
        <v>0</v>
      </c>
      <c r="L175" s="422">
        <f>'UBS Jardim Jaqueline'!L22</f>
        <v>0</v>
      </c>
      <c r="M175" s="422">
        <f>'UBS Jardim Jaqueline'!M22</f>
        <v>0</v>
      </c>
      <c r="N175" s="422">
        <f>'UBS Jardim Jaqueline'!N22</f>
        <v>0</v>
      </c>
      <c r="O175" s="423">
        <f>'UBS Jardim Jaqueline'!O22</f>
        <v>1584</v>
      </c>
      <c r="P175" s="423">
        <f>'UBS Jardim Jaqueline'!P22</f>
        <v>696</v>
      </c>
      <c r="Q175" s="436">
        <f>'UBS Jardim Jaqueline'!Q22</f>
        <v>0.43939393939393939</v>
      </c>
    </row>
    <row r="176" spans="1:17">
      <c r="A176" s="431" t="str">
        <f>'UBS Jardim Jaqueline'!A23</f>
        <v>Consulta/At Domiciliar do Enfermeiro</v>
      </c>
      <c r="B176" s="118">
        <f>'UBS Jardim Jaqueline'!B23</f>
        <v>46</v>
      </c>
      <c r="C176" s="83">
        <f>'UBS Jardim Jaqueline'!C23</f>
        <v>60</v>
      </c>
      <c r="D176" s="422">
        <f>'UBS Jardim Jaqueline'!D23</f>
        <v>46</v>
      </c>
      <c r="E176" s="422">
        <f>'UBS Jardim Jaqueline'!E23</f>
        <v>83</v>
      </c>
      <c r="F176" s="422">
        <f>'UBS Jardim Jaqueline'!F23</f>
        <v>81</v>
      </c>
      <c r="G176" s="422">
        <f>'UBS Jardim Jaqueline'!G23</f>
        <v>59</v>
      </c>
      <c r="H176" s="422">
        <f>'UBS Jardim Jaqueline'!H23</f>
        <v>36</v>
      </c>
      <c r="I176" s="422">
        <f>'UBS Jardim Jaqueline'!I23</f>
        <v>0</v>
      </c>
      <c r="J176" s="422">
        <f>'UBS Jardim Jaqueline'!J23</f>
        <v>0</v>
      </c>
      <c r="K176" s="422">
        <f>'UBS Jardim Jaqueline'!K23</f>
        <v>0</v>
      </c>
      <c r="L176" s="422">
        <f>'UBS Jardim Jaqueline'!L23</f>
        <v>0</v>
      </c>
      <c r="M176" s="422">
        <f>'UBS Jardim Jaqueline'!M23</f>
        <v>0</v>
      </c>
      <c r="N176" s="422">
        <f>'UBS Jardim Jaqueline'!N23</f>
        <v>0</v>
      </c>
      <c r="O176" s="423">
        <f>'UBS Jardim Jaqueline'!O23</f>
        <v>276</v>
      </c>
      <c r="P176" s="423">
        <f>'UBS Jardim Jaqueline'!P23</f>
        <v>365</v>
      </c>
      <c r="Q176" s="436">
        <f>'UBS Jardim Jaqueline'!Q23</f>
        <v>1.3224637681159421</v>
      </c>
    </row>
    <row r="177" spans="1:17">
      <c r="A177" s="431" t="str">
        <f>'UBS Jardim Jaqueline'!A24</f>
        <v>Consulta/At Domiciliar do Enfermeiro ESF</v>
      </c>
      <c r="B177" s="118">
        <f>'UBS Jardim Jaqueline'!B24</f>
        <v>64</v>
      </c>
      <c r="C177" s="83">
        <f>'UBS Jardim Jaqueline'!C24</f>
        <v>47</v>
      </c>
      <c r="D177" s="422">
        <f>'UBS Jardim Jaqueline'!D24</f>
        <v>54</v>
      </c>
      <c r="E177" s="422">
        <f>'UBS Jardim Jaqueline'!E24</f>
        <v>37</v>
      </c>
      <c r="F177" s="422">
        <f>'UBS Jardim Jaqueline'!F24</f>
        <v>53</v>
      </c>
      <c r="G177" s="422">
        <f>'UBS Jardim Jaqueline'!G24</f>
        <v>40</v>
      </c>
      <c r="H177" s="422">
        <f>'UBS Jardim Jaqueline'!H24</f>
        <v>22</v>
      </c>
      <c r="I177" s="422">
        <f>'UBS Jardim Jaqueline'!I24</f>
        <v>0</v>
      </c>
      <c r="J177" s="422">
        <f>'UBS Jardim Jaqueline'!J24</f>
        <v>0</v>
      </c>
      <c r="K177" s="422">
        <f>'UBS Jardim Jaqueline'!K24</f>
        <v>0</v>
      </c>
      <c r="L177" s="422">
        <f>'UBS Jardim Jaqueline'!L24</f>
        <v>0</v>
      </c>
      <c r="M177" s="422">
        <f>'UBS Jardim Jaqueline'!M24</f>
        <v>0</v>
      </c>
      <c r="N177" s="422">
        <f>'UBS Jardim Jaqueline'!N24</f>
        <v>0</v>
      </c>
      <c r="O177" s="423">
        <f>'UBS Jardim Jaqueline'!O24</f>
        <v>384</v>
      </c>
      <c r="P177" s="423">
        <f>'UBS Jardim Jaqueline'!P24</f>
        <v>253</v>
      </c>
      <c r="Q177" s="436">
        <f>'UBS Jardim Jaqueline'!Q24</f>
        <v>0.65885416666666663</v>
      </c>
    </row>
    <row r="178" spans="1:17">
      <c r="A178" s="431" t="str">
        <f>'UBS Jardim Jaqueline'!A25</f>
        <v>Consulta/At Domiciliar do Médico ESF</v>
      </c>
      <c r="B178" s="118">
        <f>'UBS Jardim Jaqueline'!B25</f>
        <v>64</v>
      </c>
      <c r="C178" s="83">
        <f>'UBS Jardim Jaqueline'!C25</f>
        <v>52</v>
      </c>
      <c r="D178" s="422">
        <f>'UBS Jardim Jaqueline'!D25</f>
        <v>50</v>
      </c>
      <c r="E178" s="422">
        <f>'UBS Jardim Jaqueline'!E25</f>
        <v>54</v>
      </c>
      <c r="F178" s="422">
        <f>'UBS Jardim Jaqueline'!F25</f>
        <v>36</v>
      </c>
      <c r="G178" s="422">
        <f>'UBS Jardim Jaqueline'!G25</f>
        <v>35</v>
      </c>
      <c r="H178" s="422">
        <f>'UBS Jardim Jaqueline'!H25</f>
        <v>24</v>
      </c>
      <c r="I178" s="422">
        <f>'UBS Jardim Jaqueline'!I25</f>
        <v>0</v>
      </c>
      <c r="J178" s="422">
        <f>'UBS Jardim Jaqueline'!J25</f>
        <v>0</v>
      </c>
      <c r="K178" s="422">
        <f>'UBS Jardim Jaqueline'!K25</f>
        <v>0</v>
      </c>
      <c r="L178" s="422">
        <f>'UBS Jardim Jaqueline'!L25</f>
        <v>0</v>
      </c>
      <c r="M178" s="422">
        <f>'UBS Jardim Jaqueline'!M25</f>
        <v>0</v>
      </c>
      <c r="N178" s="422">
        <f>'UBS Jardim Jaqueline'!N25</f>
        <v>0</v>
      </c>
      <c r="O178" s="423">
        <f>'UBS Jardim Jaqueline'!O25</f>
        <v>384</v>
      </c>
      <c r="P178" s="423">
        <f>'UBS Jardim Jaqueline'!P25</f>
        <v>251</v>
      </c>
      <c r="Q178" s="436">
        <f>'UBS Jardim Jaqueline'!Q25</f>
        <v>0.65364583333333337</v>
      </c>
    </row>
    <row r="179" spans="1:17">
      <c r="A179" s="431" t="str">
        <f>'UBS Jardim Jaqueline'!A26</f>
        <v>ESB I - Consultas/atendimentos</v>
      </c>
      <c r="B179" s="118">
        <f>'UBS Jardim Jaqueline'!B26</f>
        <v>188</v>
      </c>
      <c r="C179" s="83">
        <f>'UBS Jardim Jaqueline'!C26</f>
        <v>285</v>
      </c>
      <c r="D179" s="422">
        <f>'UBS Jardim Jaqueline'!D26</f>
        <v>247</v>
      </c>
      <c r="E179" s="422">
        <f>'UBS Jardim Jaqueline'!E26</f>
        <v>339</v>
      </c>
      <c r="F179" s="422">
        <f>'UBS Jardim Jaqueline'!F26</f>
        <v>309</v>
      </c>
      <c r="G179" s="422">
        <f>'UBS Jardim Jaqueline'!G26</f>
        <v>411</v>
      </c>
      <c r="H179" s="422">
        <f>'UBS Jardim Jaqueline'!H26</f>
        <v>247</v>
      </c>
      <c r="I179" s="422">
        <f>'UBS Jardim Jaqueline'!I26</f>
        <v>0</v>
      </c>
      <c r="J179" s="422">
        <f>'UBS Jardim Jaqueline'!J26</f>
        <v>0</v>
      </c>
      <c r="K179" s="422">
        <f>'UBS Jardim Jaqueline'!K26</f>
        <v>0</v>
      </c>
      <c r="L179" s="422">
        <f>'UBS Jardim Jaqueline'!L26</f>
        <v>0</v>
      </c>
      <c r="M179" s="422">
        <f>'UBS Jardim Jaqueline'!M26</f>
        <v>0</v>
      </c>
      <c r="N179" s="422">
        <f>'UBS Jardim Jaqueline'!N26</f>
        <v>0</v>
      </c>
      <c r="O179" s="423">
        <f>'UBS Jardim Jaqueline'!O26</f>
        <v>1280</v>
      </c>
      <c r="P179" s="423">
        <f>'UBS Jardim Jaqueline'!P26</f>
        <v>1838</v>
      </c>
      <c r="Q179" s="436">
        <f>'UBS Jardim Jaqueline'!Q26</f>
        <v>1.4359375000000001</v>
      </c>
    </row>
    <row r="180" spans="1:17">
      <c r="A180" s="431" t="str">
        <f>'UBS Jardim Jaqueline'!A27</f>
        <v>ESB I - TI clínico/restaurador</v>
      </c>
      <c r="B180" s="118">
        <f>'UBS Jardim Jaqueline'!B27</f>
        <v>44</v>
      </c>
      <c r="C180" s="83">
        <f>'UBS Jardim Jaqueline'!C27</f>
        <v>66</v>
      </c>
      <c r="D180" s="422">
        <f>'UBS Jardim Jaqueline'!D27</f>
        <v>54</v>
      </c>
      <c r="E180" s="422">
        <f>'UBS Jardim Jaqueline'!E27</f>
        <v>66</v>
      </c>
      <c r="F180" s="422">
        <f>'UBS Jardim Jaqueline'!F27</f>
        <v>74</v>
      </c>
      <c r="G180" s="422">
        <f>'UBS Jardim Jaqueline'!G27</f>
        <v>73</v>
      </c>
      <c r="H180" s="422">
        <f>'UBS Jardim Jaqueline'!H27</f>
        <v>52</v>
      </c>
      <c r="I180" s="422">
        <f>'UBS Jardim Jaqueline'!I27</f>
        <v>0</v>
      </c>
      <c r="J180" s="422">
        <f>'UBS Jardim Jaqueline'!J27</f>
        <v>0</v>
      </c>
      <c r="K180" s="422">
        <f>'UBS Jardim Jaqueline'!K27</f>
        <v>0</v>
      </c>
      <c r="L180" s="422">
        <f>'UBS Jardim Jaqueline'!L27</f>
        <v>0</v>
      </c>
      <c r="M180" s="422">
        <f>'UBS Jardim Jaqueline'!M27</f>
        <v>0</v>
      </c>
      <c r="N180" s="422">
        <f>'UBS Jardim Jaqueline'!N27</f>
        <v>0</v>
      </c>
      <c r="O180" s="423">
        <f>'UBS Jardim Jaqueline'!O27</f>
        <v>296</v>
      </c>
      <c r="P180" s="423">
        <f>'UBS Jardim Jaqueline'!P27</f>
        <v>385</v>
      </c>
      <c r="Q180" s="436">
        <f>'UBS Jardim Jaqueline'!Q27</f>
        <v>1.3006756756756757</v>
      </c>
    </row>
    <row r="181" spans="1:17">
      <c r="A181" s="431" t="str">
        <f>'UBS Jardim Jaqueline'!A28</f>
        <v>ESB I - TI Protese (Monitoramento M30)</v>
      </c>
      <c r="B181" s="118">
        <f>'UBS Jardim Jaqueline'!B28</f>
        <v>2</v>
      </c>
      <c r="C181" s="83">
        <f>'UBS Jardim Jaqueline'!C28</f>
        <v>0</v>
      </c>
      <c r="D181" s="422">
        <f>'UBS Jardim Jaqueline'!D28</f>
        <v>0</v>
      </c>
      <c r="E181" s="422">
        <f>'UBS Jardim Jaqueline'!E28</f>
        <v>0</v>
      </c>
      <c r="F181" s="422">
        <f>'UBS Jardim Jaqueline'!F28</f>
        <v>0</v>
      </c>
      <c r="G181" s="422">
        <f>'UBS Jardim Jaqueline'!G28</f>
        <v>0</v>
      </c>
      <c r="H181" s="422">
        <f>'UBS Jardim Jaqueline'!H28</f>
        <v>0</v>
      </c>
      <c r="I181" s="422">
        <f>'UBS Jardim Jaqueline'!I28</f>
        <v>0</v>
      </c>
      <c r="J181" s="422">
        <f>'UBS Jardim Jaqueline'!J28</f>
        <v>0</v>
      </c>
      <c r="K181" s="422">
        <f>'UBS Jardim Jaqueline'!K28</f>
        <v>0</v>
      </c>
      <c r="L181" s="422">
        <f>'UBS Jardim Jaqueline'!L28</f>
        <v>0</v>
      </c>
      <c r="M181" s="422">
        <f>'UBS Jardim Jaqueline'!M28</f>
        <v>0</v>
      </c>
      <c r="N181" s="422">
        <f>'UBS Jardim Jaqueline'!N28</f>
        <v>0</v>
      </c>
      <c r="O181" s="423">
        <f>'UBS Jardim Jaqueline'!O28</f>
        <v>16</v>
      </c>
      <c r="P181" s="423">
        <f>'UBS Jardim Jaqueline'!P28</f>
        <v>0</v>
      </c>
      <c r="Q181" s="436">
        <f>'UBS Jardim Jaqueline'!Q28</f>
        <v>0</v>
      </c>
    </row>
    <row r="182" spans="1:17">
      <c r="A182" s="431" t="str">
        <f>'UBS Jardim Jaqueline'!A29</f>
        <v>ESB II - Consultas/atendimentos - RT</v>
      </c>
      <c r="B182" s="118">
        <f>'UBS Jardim Jaqueline'!B29</f>
        <v>61</v>
      </c>
      <c r="C182" s="83">
        <f>'UBS Jardim Jaqueline'!C29</f>
        <v>114</v>
      </c>
      <c r="D182" s="422">
        <f>'UBS Jardim Jaqueline'!D29</f>
        <v>40</v>
      </c>
      <c r="E182" s="422">
        <f>'UBS Jardim Jaqueline'!E29</f>
        <v>25</v>
      </c>
      <c r="F182" s="422">
        <f>'UBS Jardim Jaqueline'!F29</f>
        <v>0</v>
      </c>
      <c r="G182" s="422">
        <f>'UBS Jardim Jaqueline'!G29</f>
        <v>0</v>
      </c>
      <c r="H182" s="422">
        <f>'UBS Jardim Jaqueline'!H29</f>
        <v>0</v>
      </c>
      <c r="I182" s="422">
        <f>'UBS Jardim Jaqueline'!I29</f>
        <v>0</v>
      </c>
      <c r="J182" s="422">
        <f>'UBS Jardim Jaqueline'!J29</f>
        <v>0</v>
      </c>
      <c r="K182" s="422">
        <f>'UBS Jardim Jaqueline'!K29</f>
        <v>0</v>
      </c>
      <c r="L182" s="422">
        <f>'UBS Jardim Jaqueline'!L29</f>
        <v>0</v>
      </c>
      <c r="M182" s="422">
        <f>'UBS Jardim Jaqueline'!M29</f>
        <v>0</v>
      </c>
      <c r="N182" s="422">
        <f>'UBS Jardim Jaqueline'!N29</f>
        <v>0</v>
      </c>
      <c r="O182" s="423">
        <f>'UBS Jardim Jaqueline'!O29</f>
        <v>424</v>
      </c>
      <c r="P182" s="423">
        <f>'UBS Jardim Jaqueline'!P29</f>
        <v>179</v>
      </c>
      <c r="Q182" s="436">
        <f>'UBS Jardim Jaqueline'!Q29</f>
        <v>0.42216981132075471</v>
      </c>
    </row>
    <row r="183" spans="1:17">
      <c r="A183" s="431" t="str">
        <f>'UBS Jardim Jaqueline'!A30</f>
        <v>ESB II - TI clínico/restaurador - RT</v>
      </c>
      <c r="B183" s="118">
        <f>'UBS Jardim Jaqueline'!B30</f>
        <v>14</v>
      </c>
      <c r="C183" s="83">
        <f>'UBS Jardim Jaqueline'!C30</f>
        <v>18</v>
      </c>
      <c r="D183" s="422">
        <f>'UBS Jardim Jaqueline'!D30</f>
        <v>16</v>
      </c>
      <c r="E183" s="422">
        <f>'UBS Jardim Jaqueline'!E30</f>
        <v>6</v>
      </c>
      <c r="F183" s="422">
        <f>'UBS Jardim Jaqueline'!F30</f>
        <v>0</v>
      </c>
      <c r="G183" s="422">
        <f>'UBS Jardim Jaqueline'!G30</f>
        <v>0</v>
      </c>
      <c r="H183" s="422">
        <f>'UBS Jardim Jaqueline'!H30</f>
        <v>0</v>
      </c>
      <c r="I183" s="422">
        <f>'UBS Jardim Jaqueline'!I30</f>
        <v>0</v>
      </c>
      <c r="J183" s="422">
        <f>'UBS Jardim Jaqueline'!J30</f>
        <v>0</v>
      </c>
      <c r="K183" s="422">
        <f>'UBS Jardim Jaqueline'!K30</f>
        <v>0</v>
      </c>
      <c r="L183" s="422">
        <f>'UBS Jardim Jaqueline'!L30</f>
        <v>0</v>
      </c>
      <c r="M183" s="422">
        <f>'UBS Jardim Jaqueline'!M30</f>
        <v>0</v>
      </c>
      <c r="N183" s="422">
        <f>'UBS Jardim Jaqueline'!N30</f>
        <v>0</v>
      </c>
      <c r="O183" s="423">
        <f>'UBS Jardim Jaqueline'!O30</f>
        <v>96</v>
      </c>
      <c r="P183" s="423">
        <f>'UBS Jardim Jaqueline'!P30</f>
        <v>40</v>
      </c>
      <c r="Q183" s="436">
        <f>'UBS Jardim Jaqueline'!Q30</f>
        <v>0.41666666666666669</v>
      </c>
    </row>
    <row r="184" spans="1:17">
      <c r="A184" s="431" t="str">
        <f>'UBS Jardim Jaqueline'!A31</f>
        <v>ESB II - TI Protese (Monitoramento M30)</v>
      </c>
      <c r="B184" s="118">
        <f>'UBS Jardim Jaqueline'!B31</f>
        <v>1</v>
      </c>
      <c r="C184" s="438">
        <f>'UBS Jardim Jaqueline'!C31</f>
        <v>0</v>
      </c>
      <c r="D184" s="422">
        <f>'UBS Jardim Jaqueline'!D31</f>
        <v>0</v>
      </c>
      <c r="E184" s="422">
        <f>'UBS Jardim Jaqueline'!E31</f>
        <v>0</v>
      </c>
      <c r="F184" s="422">
        <f>'UBS Jardim Jaqueline'!F31</f>
        <v>0</v>
      </c>
      <c r="G184" s="422">
        <f>'UBS Jardim Jaqueline'!G31</f>
        <v>0</v>
      </c>
      <c r="H184" s="422">
        <f>'UBS Jardim Jaqueline'!H31</f>
        <v>0</v>
      </c>
      <c r="I184" s="422">
        <f>'UBS Jardim Jaqueline'!I31</f>
        <v>0</v>
      </c>
      <c r="J184" s="422">
        <f>'UBS Jardim Jaqueline'!J31</f>
        <v>0</v>
      </c>
      <c r="K184" s="422">
        <f>'UBS Jardim Jaqueline'!K31</f>
        <v>0</v>
      </c>
      <c r="L184" s="422">
        <f>'UBS Jardim Jaqueline'!L31</f>
        <v>0</v>
      </c>
      <c r="M184" s="422">
        <f>'UBS Jardim Jaqueline'!M31</f>
        <v>0</v>
      </c>
      <c r="N184" s="422">
        <f>'UBS Jardim Jaqueline'!N31</f>
        <v>0</v>
      </c>
      <c r="O184" s="423">
        <f>'UBS Jardim Jaqueline'!O31</f>
        <v>8</v>
      </c>
      <c r="P184" s="423">
        <f>'UBS Jardim Jaqueline'!P31</f>
        <v>0</v>
      </c>
      <c r="Q184" s="436">
        <f>'UBS Jardim Jaqueline'!Q31</f>
        <v>0</v>
      </c>
    </row>
    <row r="185" spans="1:17">
      <c r="A185" s="431" t="str">
        <f>'UBS Jardim Jaqueline'!A32</f>
        <v>Atividades Coletivas - Assistente Social</v>
      </c>
      <c r="B185" s="118">
        <f>'UBS Jardim Jaqueline'!B32</f>
        <v>30</v>
      </c>
      <c r="C185" s="438">
        <f>'UBS Jardim Jaqueline'!C32</f>
        <v>0</v>
      </c>
      <c r="D185" s="422">
        <f>'UBS Jardim Jaqueline'!D32</f>
        <v>0</v>
      </c>
      <c r="E185" s="422">
        <f>'UBS Jardim Jaqueline'!E32</f>
        <v>0</v>
      </c>
      <c r="F185" s="422">
        <f>'UBS Jardim Jaqueline'!F32</f>
        <v>1</v>
      </c>
      <c r="G185" s="422">
        <f>'UBS Jardim Jaqueline'!G32</f>
        <v>0</v>
      </c>
      <c r="H185" s="422">
        <f>'UBS Jardim Jaqueline'!H32</f>
        <v>11</v>
      </c>
      <c r="I185" s="422">
        <f>'UBS Jardim Jaqueline'!I32</f>
        <v>0</v>
      </c>
      <c r="J185" s="422">
        <f>'UBS Jardim Jaqueline'!J32</f>
        <v>0</v>
      </c>
      <c r="K185" s="422">
        <f>'UBS Jardim Jaqueline'!K32</f>
        <v>0</v>
      </c>
      <c r="L185" s="422">
        <f>'UBS Jardim Jaqueline'!L32</f>
        <v>0</v>
      </c>
      <c r="M185" s="422">
        <f>'UBS Jardim Jaqueline'!M32</f>
        <v>0</v>
      </c>
      <c r="N185" s="422">
        <f>'UBS Jardim Jaqueline'!N32</f>
        <v>0</v>
      </c>
      <c r="O185" s="423">
        <f>'UBS Jardim Jaqueline'!O32</f>
        <v>150</v>
      </c>
      <c r="P185" s="423">
        <f>'UBS Jardim Jaqueline'!P32</f>
        <v>12</v>
      </c>
      <c r="Q185" s="436">
        <f>'UBS Jardim Jaqueline'!Q32</f>
        <v>0.08</v>
      </c>
    </row>
    <row r="186" spans="1:17">
      <c r="A186" s="431" t="str">
        <f>'UBS Jardim Jaqueline'!A33</f>
        <v xml:space="preserve">Atividades Coletivas - Farmacêutico </v>
      </c>
      <c r="B186" s="118">
        <f>'UBS Jardim Jaqueline'!B33</f>
        <v>16</v>
      </c>
      <c r="C186" s="438">
        <f>'UBS Jardim Jaqueline'!C33</f>
        <v>0</v>
      </c>
      <c r="D186" s="422">
        <f>'UBS Jardim Jaqueline'!D33</f>
        <v>0</v>
      </c>
      <c r="E186" s="422">
        <f>'UBS Jardim Jaqueline'!E33</f>
        <v>0</v>
      </c>
      <c r="F186" s="422">
        <f>'UBS Jardim Jaqueline'!F33</f>
        <v>0</v>
      </c>
      <c r="G186" s="422">
        <f>'UBS Jardim Jaqueline'!G33</f>
        <v>0</v>
      </c>
      <c r="H186" s="422">
        <f>'UBS Jardim Jaqueline'!H33</f>
        <v>0</v>
      </c>
      <c r="I186" s="422">
        <f>'UBS Jardim Jaqueline'!I33</f>
        <v>0</v>
      </c>
      <c r="J186" s="422">
        <f>'UBS Jardim Jaqueline'!J33</f>
        <v>0</v>
      </c>
      <c r="K186" s="422">
        <f>'UBS Jardim Jaqueline'!K33</f>
        <v>0</v>
      </c>
      <c r="L186" s="422">
        <f>'UBS Jardim Jaqueline'!L33</f>
        <v>0</v>
      </c>
      <c r="M186" s="422">
        <f>'UBS Jardim Jaqueline'!M33</f>
        <v>0</v>
      </c>
      <c r="N186" s="422">
        <f>'UBS Jardim Jaqueline'!N33</f>
        <v>0</v>
      </c>
      <c r="O186" s="423">
        <f>'UBS Jardim Jaqueline'!O33</f>
        <v>80</v>
      </c>
      <c r="P186" s="423">
        <f>'UBS Jardim Jaqueline'!P33</f>
        <v>0</v>
      </c>
      <c r="Q186" s="436">
        <f>'UBS Jardim Jaqueline'!Q33</f>
        <v>0</v>
      </c>
    </row>
    <row r="187" spans="1:17">
      <c r="A187" s="431" t="str">
        <f>'UBS Jardim Jaqueline'!A34</f>
        <v>Atividades Coletivas - Fisioterapeuta</v>
      </c>
      <c r="B187" s="118">
        <f>'UBS Jardim Jaqueline'!B34</f>
        <v>30</v>
      </c>
      <c r="C187" s="438">
        <f>'UBS Jardim Jaqueline'!C34</f>
        <v>2</v>
      </c>
      <c r="D187" s="422">
        <f>'UBS Jardim Jaqueline'!D34</f>
        <v>0</v>
      </c>
      <c r="E187" s="422">
        <f>'UBS Jardim Jaqueline'!E34</f>
        <v>0</v>
      </c>
      <c r="F187" s="422">
        <f>'UBS Jardim Jaqueline'!F34</f>
        <v>0</v>
      </c>
      <c r="G187" s="422">
        <f>'UBS Jardim Jaqueline'!G34</f>
        <v>0</v>
      </c>
      <c r="H187" s="422">
        <f>'UBS Jardim Jaqueline'!H34</f>
        <v>8</v>
      </c>
      <c r="I187" s="422">
        <f>'UBS Jardim Jaqueline'!I34</f>
        <v>0</v>
      </c>
      <c r="J187" s="422">
        <f>'UBS Jardim Jaqueline'!J34</f>
        <v>0</v>
      </c>
      <c r="K187" s="422">
        <f>'UBS Jardim Jaqueline'!K34</f>
        <v>0</v>
      </c>
      <c r="L187" s="422">
        <f>'UBS Jardim Jaqueline'!L34</f>
        <v>0</v>
      </c>
      <c r="M187" s="422">
        <f>'UBS Jardim Jaqueline'!M34</f>
        <v>0</v>
      </c>
      <c r="N187" s="422">
        <f>'UBS Jardim Jaqueline'!N34</f>
        <v>0</v>
      </c>
      <c r="O187" s="423">
        <f>'UBS Jardim Jaqueline'!O34</f>
        <v>150</v>
      </c>
      <c r="P187" s="423">
        <f>'UBS Jardim Jaqueline'!P34</f>
        <v>10</v>
      </c>
      <c r="Q187" s="436">
        <f>'UBS Jardim Jaqueline'!Q34</f>
        <v>6.6666666666666666E-2</v>
      </c>
    </row>
    <row r="188" spans="1:17">
      <c r="A188" s="431" t="str">
        <f>'UBS Jardim Jaqueline'!A35</f>
        <v xml:space="preserve">Atividades Coletivas - Fonoaudiologo </v>
      </c>
      <c r="B188" s="118">
        <f>'UBS Jardim Jaqueline'!B35</f>
        <v>40</v>
      </c>
      <c r="C188" s="438">
        <f>'UBS Jardim Jaqueline'!C35</f>
        <v>0</v>
      </c>
      <c r="D188" s="422">
        <f>'UBS Jardim Jaqueline'!D35</f>
        <v>0</v>
      </c>
      <c r="E188" s="422">
        <f>'UBS Jardim Jaqueline'!E35</f>
        <v>0</v>
      </c>
      <c r="F188" s="422">
        <f>'UBS Jardim Jaqueline'!F35</f>
        <v>0</v>
      </c>
      <c r="G188" s="422">
        <f>'UBS Jardim Jaqueline'!G35</f>
        <v>0</v>
      </c>
      <c r="H188" s="422">
        <f>'UBS Jardim Jaqueline'!H35</f>
        <v>22</v>
      </c>
      <c r="I188" s="422">
        <f>'UBS Jardim Jaqueline'!I35</f>
        <v>0</v>
      </c>
      <c r="J188" s="422">
        <f>'UBS Jardim Jaqueline'!J35</f>
        <v>0</v>
      </c>
      <c r="K188" s="422">
        <f>'UBS Jardim Jaqueline'!K35</f>
        <v>0</v>
      </c>
      <c r="L188" s="422">
        <f>'UBS Jardim Jaqueline'!L35</f>
        <v>0</v>
      </c>
      <c r="M188" s="422">
        <f>'UBS Jardim Jaqueline'!M35</f>
        <v>0</v>
      </c>
      <c r="N188" s="422">
        <f>'UBS Jardim Jaqueline'!N35</f>
        <v>0</v>
      </c>
      <c r="O188" s="423">
        <f>'UBS Jardim Jaqueline'!O35</f>
        <v>200</v>
      </c>
      <c r="P188" s="423">
        <f>'UBS Jardim Jaqueline'!P35</f>
        <v>22</v>
      </c>
      <c r="Q188" s="436">
        <f>'UBS Jardim Jaqueline'!Q35</f>
        <v>0.11</v>
      </c>
    </row>
    <row r="189" spans="1:17">
      <c r="A189" s="431" t="str">
        <f>'UBS Jardim Jaqueline'!A36</f>
        <v xml:space="preserve">Atividades Coletivas - Nutricionista </v>
      </c>
      <c r="B189" s="118">
        <f>'UBS Jardim Jaqueline'!B36</f>
        <v>40</v>
      </c>
      <c r="C189" s="438">
        <f>'UBS Jardim Jaqueline'!C36</f>
        <v>0</v>
      </c>
      <c r="D189" s="438">
        <f>'UBS Jardim Jaqueline'!D36</f>
        <v>0</v>
      </c>
      <c r="E189" s="438">
        <f>'UBS Jardim Jaqueline'!E36</f>
        <v>0</v>
      </c>
      <c r="F189" s="438">
        <f>'UBS Jardim Jaqueline'!F36</f>
        <v>0</v>
      </c>
      <c r="G189" s="438">
        <f>'UBS Jardim Jaqueline'!G36</f>
        <v>0</v>
      </c>
      <c r="H189" s="438">
        <f>'UBS Jardim Jaqueline'!H36</f>
        <v>15</v>
      </c>
      <c r="I189" s="438">
        <f>'UBS Jardim Jaqueline'!I36</f>
        <v>0</v>
      </c>
      <c r="J189" s="438">
        <f>'UBS Jardim Jaqueline'!J36</f>
        <v>0</v>
      </c>
      <c r="K189" s="438">
        <f>'UBS Jardim Jaqueline'!K36</f>
        <v>0</v>
      </c>
      <c r="L189" s="438">
        <f>'UBS Jardim Jaqueline'!L36</f>
        <v>0</v>
      </c>
      <c r="M189" s="438">
        <f>'UBS Jardim Jaqueline'!M36</f>
        <v>0</v>
      </c>
      <c r="N189" s="438">
        <f>'UBS Jardim Jaqueline'!N36</f>
        <v>0</v>
      </c>
      <c r="O189" s="423">
        <f>'UBS Jardim Jaqueline'!O36</f>
        <v>200</v>
      </c>
      <c r="P189" s="423">
        <f>'UBS Jardim Jaqueline'!P36</f>
        <v>15</v>
      </c>
      <c r="Q189" s="436">
        <f>'UBS Jardim Jaqueline'!Q36</f>
        <v>7.4999999999999997E-2</v>
      </c>
    </row>
    <row r="190" spans="1:17">
      <c r="A190" s="431" t="str">
        <f>'UBS Jardim Jaqueline'!A37</f>
        <v>Atividades Coletivas - Psicólogo</v>
      </c>
      <c r="B190" s="118">
        <f>'UBS Jardim Jaqueline'!B37</f>
        <v>40</v>
      </c>
      <c r="C190" s="438">
        <f>'UBS Jardim Jaqueline'!C37</f>
        <v>0</v>
      </c>
      <c r="D190" s="422">
        <f>'UBS Jardim Jaqueline'!D37</f>
        <v>0</v>
      </c>
      <c r="E190" s="422">
        <f>'UBS Jardim Jaqueline'!E37</f>
        <v>0</v>
      </c>
      <c r="F190" s="422">
        <f>'UBS Jardim Jaqueline'!F37</f>
        <v>0</v>
      </c>
      <c r="G190" s="422">
        <f>'UBS Jardim Jaqueline'!G37</f>
        <v>0</v>
      </c>
      <c r="H190" s="422">
        <f>'UBS Jardim Jaqueline'!H37</f>
        <v>14</v>
      </c>
      <c r="I190" s="422">
        <f>'UBS Jardim Jaqueline'!I37</f>
        <v>0</v>
      </c>
      <c r="J190" s="422">
        <f>'UBS Jardim Jaqueline'!J37</f>
        <v>0</v>
      </c>
      <c r="K190" s="422">
        <f>'UBS Jardim Jaqueline'!K37</f>
        <v>0</v>
      </c>
      <c r="L190" s="422">
        <f>'UBS Jardim Jaqueline'!L37</f>
        <v>0</v>
      </c>
      <c r="M190" s="422">
        <f>'UBS Jardim Jaqueline'!M37</f>
        <v>0</v>
      </c>
      <c r="N190" s="422">
        <f>'UBS Jardim Jaqueline'!N37</f>
        <v>0</v>
      </c>
      <c r="O190" s="423">
        <f>'UBS Jardim Jaqueline'!O37</f>
        <v>200</v>
      </c>
      <c r="P190" s="423">
        <f>'UBS Jardim Jaqueline'!P37</f>
        <v>14</v>
      </c>
      <c r="Q190" s="436">
        <f>'UBS Jardim Jaqueline'!Q37</f>
        <v>7.0000000000000007E-2</v>
      </c>
    </row>
    <row r="191" spans="1:17">
      <c r="A191" s="431" t="str">
        <f>'UBS Jardim Jaqueline'!A38</f>
        <v>Atividades Coletivas - Médico Psiquiatra</v>
      </c>
      <c r="B191" s="118">
        <f>'UBS Jardim Jaqueline'!B38</f>
        <v>8</v>
      </c>
      <c r="C191" s="438">
        <f>'UBS Jardim Jaqueline'!C38</f>
        <v>0</v>
      </c>
      <c r="D191" s="422">
        <f>'UBS Jardim Jaqueline'!D38</f>
        <v>0</v>
      </c>
      <c r="E191" s="422">
        <f>'UBS Jardim Jaqueline'!E38</f>
        <v>0</v>
      </c>
      <c r="F191" s="422">
        <f>'UBS Jardim Jaqueline'!F38</f>
        <v>0</v>
      </c>
      <c r="G191" s="422">
        <f>'UBS Jardim Jaqueline'!G38</f>
        <v>0</v>
      </c>
      <c r="H191" s="422">
        <f>'UBS Jardim Jaqueline'!H38</f>
        <v>0</v>
      </c>
      <c r="I191" s="422">
        <f>'UBS Jardim Jaqueline'!I38</f>
        <v>0</v>
      </c>
      <c r="J191" s="422">
        <f>'UBS Jardim Jaqueline'!J38</f>
        <v>0</v>
      </c>
      <c r="K191" s="422">
        <f>'UBS Jardim Jaqueline'!K38</f>
        <v>0</v>
      </c>
      <c r="L191" s="422">
        <f>'UBS Jardim Jaqueline'!L38</f>
        <v>0</v>
      </c>
      <c r="M191" s="422">
        <f>'UBS Jardim Jaqueline'!M38</f>
        <v>0</v>
      </c>
      <c r="N191" s="422">
        <f>'UBS Jardim Jaqueline'!N38</f>
        <v>0</v>
      </c>
      <c r="O191" s="423">
        <f>'UBS Jardim Jaqueline'!O38</f>
        <v>40</v>
      </c>
      <c r="P191" s="423">
        <f>'UBS Jardim Jaqueline'!P38</f>
        <v>0</v>
      </c>
      <c r="Q191" s="436">
        <f>'UBS Jardim Jaqueline'!Q38</f>
        <v>0</v>
      </c>
    </row>
    <row r="192" spans="1:17">
      <c r="A192" s="431" t="str">
        <f>'UBS Jardim Jaqueline'!A39</f>
        <v>PICS - Atividade coletiva</v>
      </c>
      <c r="B192" s="118">
        <f>'UBS Jardim Jaqueline'!B39</f>
        <v>35</v>
      </c>
      <c r="C192" s="438">
        <f>'UBS Jardim Jaqueline'!C39</f>
        <v>0</v>
      </c>
      <c r="D192" s="422">
        <f>'UBS Jardim Jaqueline'!D39</f>
        <v>0</v>
      </c>
      <c r="E192" s="422">
        <f>'UBS Jardim Jaqueline'!E39</f>
        <v>0</v>
      </c>
      <c r="F192" s="422">
        <f>'UBS Jardim Jaqueline'!F39</f>
        <v>0</v>
      </c>
      <c r="G192" s="422">
        <f>'UBS Jardim Jaqueline'!G39</f>
        <v>0</v>
      </c>
      <c r="H192" s="422">
        <f>'UBS Jardim Jaqueline'!H39</f>
        <v>5</v>
      </c>
      <c r="I192" s="422">
        <f>'UBS Jardim Jaqueline'!I39</f>
        <v>0</v>
      </c>
      <c r="J192" s="422">
        <f>'UBS Jardim Jaqueline'!J39</f>
        <v>0</v>
      </c>
      <c r="K192" s="422">
        <f>'UBS Jardim Jaqueline'!K39</f>
        <v>0</v>
      </c>
      <c r="L192" s="422">
        <f>'UBS Jardim Jaqueline'!L39</f>
        <v>0</v>
      </c>
      <c r="M192" s="422">
        <f>'UBS Jardim Jaqueline'!M39</f>
        <v>0</v>
      </c>
      <c r="N192" s="422">
        <f>'UBS Jardim Jaqueline'!N39</f>
        <v>0</v>
      </c>
      <c r="O192" s="423">
        <f>'UBS Jardim Jaqueline'!O39</f>
        <v>210</v>
      </c>
      <c r="P192" s="423">
        <f>'UBS Jardim Jaqueline'!P39</f>
        <v>5</v>
      </c>
      <c r="Q192" s="436">
        <f>'UBS Jardim Jaqueline'!Q39</f>
        <v>2.3809523809523808E-2</v>
      </c>
    </row>
    <row r="193" spans="1:17">
      <c r="A193" s="431" t="str">
        <f>'UBS Jardim Jaqueline'!A40</f>
        <v>PICS - Atividade individual</v>
      </c>
      <c r="B193" s="424">
        <f>'UBS Jardim Jaqueline'!B40</f>
        <v>50</v>
      </c>
      <c r="C193" s="438">
        <f>'UBS Jardim Jaqueline'!C40</f>
        <v>23</v>
      </c>
      <c r="D193" s="422">
        <f>'UBS Jardim Jaqueline'!D40</f>
        <v>11</v>
      </c>
      <c r="E193" s="422">
        <f>'UBS Jardim Jaqueline'!E40</f>
        <v>25</v>
      </c>
      <c r="F193" s="422">
        <f>'UBS Jardim Jaqueline'!F40</f>
        <v>3</v>
      </c>
      <c r="G193" s="422">
        <f>'UBS Jardim Jaqueline'!G40</f>
        <v>10</v>
      </c>
      <c r="H193" s="422">
        <f>'UBS Jardim Jaqueline'!H40</f>
        <v>11</v>
      </c>
      <c r="I193" s="422">
        <f>'UBS Jardim Jaqueline'!I40</f>
        <v>0</v>
      </c>
      <c r="J193" s="422">
        <f>'UBS Jardim Jaqueline'!J40</f>
        <v>0</v>
      </c>
      <c r="K193" s="422">
        <f>'UBS Jardim Jaqueline'!K40</f>
        <v>0</v>
      </c>
      <c r="L193" s="422">
        <f>'UBS Jardim Jaqueline'!L40</f>
        <v>0</v>
      </c>
      <c r="M193" s="422">
        <f>'UBS Jardim Jaqueline'!M40</f>
        <v>0</v>
      </c>
      <c r="N193" s="422">
        <f>'UBS Jardim Jaqueline'!N40</f>
        <v>0</v>
      </c>
      <c r="O193" s="423">
        <f>'UBS Jardim Jaqueline'!O40</f>
        <v>300</v>
      </c>
      <c r="P193" s="423">
        <f>'UBS Jardim Jaqueline'!P40</f>
        <v>83</v>
      </c>
      <c r="Q193" s="436">
        <f>'UBS Jardim Jaqueline'!Q40</f>
        <v>0.27666666666666667</v>
      </c>
    </row>
    <row r="194" spans="1:17">
      <c r="A194" s="244" t="str">
        <f>'UBS Jardim Jaqueline'!A41</f>
        <v>Visita Domiciliar do Aux/Tec Enf</v>
      </c>
      <c r="B194" s="118">
        <f>'UBS Jardim Jaqueline'!B41</f>
        <v>142</v>
      </c>
      <c r="C194" s="438">
        <f>'UBS Jardim Jaqueline'!C41</f>
        <v>89</v>
      </c>
      <c r="D194" s="84">
        <f>'UBS Jardim Jaqueline'!D41</f>
        <v>45</v>
      </c>
      <c r="E194" s="84">
        <f>'UBS Jardim Jaqueline'!E41</f>
        <v>0</v>
      </c>
      <c r="F194" s="84">
        <f>'UBS Jardim Jaqueline'!F41</f>
        <v>0</v>
      </c>
      <c r="G194" s="84">
        <f>'UBS Jardim Jaqueline'!G41</f>
        <v>0</v>
      </c>
      <c r="H194" s="84">
        <f>'UBS Jardim Jaqueline'!H41</f>
        <v>116</v>
      </c>
      <c r="I194" s="84">
        <f>'UBS Jardim Jaqueline'!I41</f>
        <v>0</v>
      </c>
      <c r="J194" s="84">
        <f>'UBS Jardim Jaqueline'!J41</f>
        <v>0</v>
      </c>
      <c r="K194" s="84">
        <f>'UBS Jardim Jaqueline'!K41</f>
        <v>0</v>
      </c>
      <c r="L194" s="84">
        <f>'UBS Jardim Jaqueline'!L41</f>
        <v>0</v>
      </c>
      <c r="M194" s="84">
        <f>'UBS Jardim Jaqueline'!M41</f>
        <v>0</v>
      </c>
      <c r="N194" s="84">
        <f>'UBS Jardim Jaqueline'!N41</f>
        <v>0</v>
      </c>
      <c r="O194" s="56">
        <f>'UBS Jardim Jaqueline'!O41</f>
        <v>852</v>
      </c>
      <c r="P194" s="56">
        <f>'UBS Jardim Jaqueline'!P41</f>
        <v>250</v>
      </c>
      <c r="Q194" s="102">
        <f>'UBS Jardim Jaqueline'!Q41</f>
        <v>0.29342723004694837</v>
      </c>
    </row>
    <row r="195" spans="1:17">
      <c r="A195" s="244" t="str">
        <f>'UBS Jardim Jaqueline'!A42</f>
        <v>Visita Domiciliar do  Téc Enf ESF</v>
      </c>
      <c r="B195" s="118">
        <f>'UBS Jardim Jaqueline'!B42</f>
        <v>256</v>
      </c>
      <c r="C195" s="83">
        <f>'UBS Jardim Jaqueline'!C42</f>
        <v>280</v>
      </c>
      <c r="D195" s="84">
        <f>'UBS Jardim Jaqueline'!D42</f>
        <v>328</v>
      </c>
      <c r="E195" s="84">
        <f>'UBS Jardim Jaqueline'!E42</f>
        <v>308</v>
      </c>
      <c r="F195" s="84">
        <f>'UBS Jardim Jaqueline'!F42</f>
        <v>350</v>
      </c>
      <c r="G195" s="84">
        <f>'UBS Jardim Jaqueline'!G42</f>
        <v>293</v>
      </c>
      <c r="H195" s="84">
        <f>'UBS Jardim Jaqueline'!H42</f>
        <v>200</v>
      </c>
      <c r="I195" s="84">
        <f>'UBS Jardim Jaqueline'!I42</f>
        <v>0</v>
      </c>
      <c r="J195" s="84">
        <f>'UBS Jardim Jaqueline'!J42</f>
        <v>0</v>
      </c>
      <c r="K195" s="84">
        <f>'UBS Jardim Jaqueline'!K42</f>
        <v>0</v>
      </c>
      <c r="L195" s="84">
        <f>'UBS Jardim Jaqueline'!L42</f>
        <v>0</v>
      </c>
      <c r="M195" s="84">
        <f>'UBS Jardim Jaqueline'!M42</f>
        <v>0</v>
      </c>
      <c r="N195" s="84">
        <f>'UBS Jardim Jaqueline'!N42</f>
        <v>0</v>
      </c>
      <c r="O195" s="56">
        <f>'UBS Jardim Jaqueline'!O42</f>
        <v>1536</v>
      </c>
      <c r="P195" s="56">
        <f>'UBS Jardim Jaqueline'!P42</f>
        <v>1759</v>
      </c>
      <c r="Q195" s="102">
        <f>'UBS Jardim Jaqueline'!Q42</f>
        <v>1.1451822916666667</v>
      </c>
    </row>
    <row r="196" spans="1:17" ht="16.5" thickBot="1">
      <c r="A196" s="245" t="str">
        <f>'UBS Jardim Jaqueline'!A43</f>
        <v>Visita Domiciliar do Agente Comunitário de Saúde</v>
      </c>
      <c r="B196" s="119">
        <f>'UBS Jardim Jaqueline'!B43</f>
        <v>4800</v>
      </c>
      <c r="C196" s="120">
        <f>'UBS Jardim Jaqueline'!C43</f>
        <v>4374</v>
      </c>
      <c r="D196" s="121">
        <f>'UBS Jardim Jaqueline'!D43</f>
        <v>4788</v>
      </c>
      <c r="E196" s="121">
        <f>'UBS Jardim Jaqueline'!E43</f>
        <v>4795</v>
      </c>
      <c r="F196" s="121">
        <f>'UBS Jardim Jaqueline'!F43</f>
        <v>4621</v>
      </c>
      <c r="G196" s="121">
        <f>'UBS Jardim Jaqueline'!G43</f>
        <v>2153</v>
      </c>
      <c r="H196" s="121">
        <f>'UBS Jardim Jaqueline'!H43</f>
        <v>1673</v>
      </c>
      <c r="I196" s="121">
        <f>'UBS Jardim Jaqueline'!I43</f>
        <v>0</v>
      </c>
      <c r="J196" s="121">
        <f>'UBS Jardim Jaqueline'!J43</f>
        <v>0</v>
      </c>
      <c r="K196" s="121">
        <f>'UBS Jardim Jaqueline'!K43</f>
        <v>0</v>
      </c>
      <c r="L196" s="121">
        <f>'UBS Jardim Jaqueline'!L43</f>
        <v>0</v>
      </c>
      <c r="M196" s="121">
        <f>'UBS Jardim Jaqueline'!M43</f>
        <v>0</v>
      </c>
      <c r="N196" s="121">
        <f>'UBS Jardim Jaqueline'!N43</f>
        <v>0</v>
      </c>
      <c r="O196" s="122">
        <f>'UBS Jardim Jaqueline'!O43</f>
        <v>28800</v>
      </c>
      <c r="P196" s="122">
        <f>'UBS Jardim Jaqueline'!P43</f>
        <v>22404</v>
      </c>
      <c r="Q196" s="123">
        <f>'UBS Jardim Jaqueline'!Q43</f>
        <v>0.7779166666666667</v>
      </c>
    </row>
    <row r="197" spans="1:17" ht="16.5" thickBot="1">
      <c r="A197" s="124" t="str">
        <f>'UBS Jardim Jaqueline'!A44</f>
        <v>SOMA</v>
      </c>
      <c r="B197" s="202">
        <f>'UBS Jardim Jaqueline'!B44</f>
        <v>12343</v>
      </c>
      <c r="C197" s="203">
        <f>'UBS Jardim Jaqueline'!C44</f>
        <v>11405</v>
      </c>
      <c r="D197" s="204">
        <f>'UBS Jardim Jaqueline'!D44</f>
        <v>10363</v>
      </c>
      <c r="E197" s="204">
        <f>'UBS Jardim Jaqueline'!E44</f>
        <v>12233</v>
      </c>
      <c r="F197" s="203">
        <f>'UBS Jardim Jaqueline'!F44</f>
        <v>9976</v>
      </c>
      <c r="G197" s="203">
        <f>'UBS Jardim Jaqueline'!G44</f>
        <v>8574</v>
      </c>
      <c r="H197" s="203">
        <f>'UBS Jardim Jaqueline'!H44</f>
        <v>6807</v>
      </c>
      <c r="I197" s="203">
        <f>'UBS Jardim Jaqueline'!I44</f>
        <v>0</v>
      </c>
      <c r="J197" s="203">
        <f>'UBS Jardim Jaqueline'!J44</f>
        <v>0</v>
      </c>
      <c r="K197" s="203">
        <f>'UBS Jardim Jaqueline'!K44</f>
        <v>0</v>
      </c>
      <c r="L197" s="203">
        <f>'UBS Jardim Jaqueline'!L44</f>
        <v>0</v>
      </c>
      <c r="M197" s="203">
        <f>'UBS Jardim Jaqueline'!M44</f>
        <v>0</v>
      </c>
      <c r="N197" s="203">
        <f>'UBS Jardim Jaqueline'!N44</f>
        <v>0</v>
      </c>
      <c r="O197" s="203">
        <f>'UBS Jardim Jaqueline'!O44</f>
        <v>74114</v>
      </c>
      <c r="P197" s="203">
        <f>'UBS Jardim Jaqueline'!P44</f>
        <v>59358</v>
      </c>
      <c r="Q197" s="125">
        <f>'UBS Jardim Jaqueline'!Q44</f>
        <v>0.80090131419165067</v>
      </c>
    </row>
    <row r="198" spans="1:17"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6"/>
    </row>
    <row r="199" spans="1:17" ht="16.5" thickBot="1">
      <c r="A199" s="71" t="s">
        <v>214</v>
      </c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137"/>
    </row>
    <row r="200" spans="1:17" ht="16.5" thickBot="1">
      <c r="A200" s="97" t="s">
        <v>2</v>
      </c>
      <c r="B200" s="138" t="s">
        <v>194</v>
      </c>
      <c r="C200" s="79" t="s">
        <v>195</v>
      </c>
      <c r="D200" s="79" t="s">
        <v>196</v>
      </c>
      <c r="E200" s="79" t="s">
        <v>197</v>
      </c>
      <c r="F200" s="79" t="s">
        <v>198</v>
      </c>
      <c r="G200" s="79" t="s">
        <v>199</v>
      </c>
      <c r="H200" s="79" t="s">
        <v>200</v>
      </c>
      <c r="I200" s="79" t="s">
        <v>201</v>
      </c>
      <c r="J200" s="79" t="s">
        <v>202</v>
      </c>
      <c r="K200" s="79" t="s">
        <v>203</v>
      </c>
      <c r="L200" s="79" t="s">
        <v>204</v>
      </c>
      <c r="M200" s="79" t="s">
        <v>205</v>
      </c>
      <c r="N200" s="79" t="s">
        <v>206</v>
      </c>
      <c r="O200" s="79" t="s">
        <v>207</v>
      </c>
      <c r="P200" s="79" t="s">
        <v>208</v>
      </c>
      <c r="Q200" s="80" t="s">
        <v>19</v>
      </c>
    </row>
    <row r="201" spans="1:17" ht="16.5" thickTop="1">
      <c r="A201" s="426" t="str">
        <f>'UBS  Malta Cardoso'!A9</f>
        <v>Atividades Individuais - Assistente Social</v>
      </c>
      <c r="B201" s="128">
        <f>'UBS  Malta Cardoso'!B9</f>
        <v>122</v>
      </c>
      <c r="C201" s="129">
        <f>'UBS  Malta Cardoso'!C9</f>
        <v>138</v>
      </c>
      <c r="D201" s="130">
        <f>'UBS  Malta Cardoso'!D9</f>
        <v>170</v>
      </c>
      <c r="E201" s="130">
        <f>'UBS  Malta Cardoso'!E9</f>
        <v>207</v>
      </c>
      <c r="F201" s="130" t="str">
        <f>'UBS  Malta Cardoso'!F9</f>
        <v>-</v>
      </c>
      <c r="G201" s="130">
        <f>'UBS  Malta Cardoso'!G9</f>
        <v>129</v>
      </c>
      <c r="H201" s="130">
        <f>'UBS  Malta Cardoso'!H9</f>
        <v>97</v>
      </c>
      <c r="I201" s="130">
        <f>'UBS  Malta Cardoso'!I9</f>
        <v>0</v>
      </c>
      <c r="J201" s="130">
        <f>'UBS  Malta Cardoso'!J9</f>
        <v>0</v>
      </c>
      <c r="K201" s="130">
        <f>'UBS  Malta Cardoso'!K9</f>
        <v>0</v>
      </c>
      <c r="L201" s="130">
        <f>'UBS  Malta Cardoso'!L9</f>
        <v>0</v>
      </c>
      <c r="M201" s="130">
        <f>'UBS  Malta Cardoso'!M9</f>
        <v>0</v>
      </c>
      <c r="N201" s="130">
        <f>'UBS  Malta Cardoso'!N9</f>
        <v>0</v>
      </c>
      <c r="O201" s="131">
        <f>'UBS  Malta Cardoso'!O9</f>
        <v>732</v>
      </c>
      <c r="P201" s="131">
        <f>'UBS  Malta Cardoso'!P9</f>
        <v>741</v>
      </c>
      <c r="Q201" s="132">
        <f>'UBS  Malta Cardoso'!Q9</f>
        <v>1.0122950819672132</v>
      </c>
    </row>
    <row r="202" spans="1:17">
      <c r="A202" s="426" t="str">
        <f>'UBS  Malta Cardoso'!A10</f>
        <v>Atividades Individuais - Educador Físico</v>
      </c>
      <c r="B202" s="128">
        <f>'UBS  Malta Cardoso'!B10</f>
        <v>10</v>
      </c>
      <c r="C202" s="129">
        <f>'UBS  Malta Cardoso'!C10</f>
        <v>7</v>
      </c>
      <c r="D202" s="130">
        <f>'UBS  Malta Cardoso'!D10</f>
        <v>11</v>
      </c>
      <c r="E202" s="130">
        <f>'UBS  Malta Cardoso'!E10</f>
        <v>10</v>
      </c>
      <c r="F202" s="130" t="str">
        <f>'UBS  Malta Cardoso'!F10</f>
        <v>-</v>
      </c>
      <c r="G202" s="130">
        <f>'UBS  Malta Cardoso'!G10</f>
        <v>15</v>
      </c>
      <c r="H202" s="130">
        <f>'UBS  Malta Cardoso'!H10</f>
        <v>12</v>
      </c>
      <c r="I202" s="130">
        <f>'UBS  Malta Cardoso'!I10</f>
        <v>0</v>
      </c>
      <c r="J202" s="130">
        <f>'UBS  Malta Cardoso'!J10</f>
        <v>0</v>
      </c>
      <c r="K202" s="130">
        <f>'UBS  Malta Cardoso'!K10</f>
        <v>0</v>
      </c>
      <c r="L202" s="130">
        <f>'UBS  Malta Cardoso'!L10</f>
        <v>0</v>
      </c>
      <c r="M202" s="130">
        <f>'UBS  Malta Cardoso'!M10</f>
        <v>0</v>
      </c>
      <c r="N202" s="130">
        <f>'UBS  Malta Cardoso'!N10</f>
        <v>0</v>
      </c>
      <c r="O202" s="131">
        <f>'UBS  Malta Cardoso'!O10</f>
        <v>60</v>
      </c>
      <c r="P202" s="131">
        <f>'UBS  Malta Cardoso'!P10</f>
        <v>55</v>
      </c>
      <c r="Q202" s="132">
        <f>'UBS  Malta Cardoso'!Q10</f>
        <v>0.91666666666666663</v>
      </c>
    </row>
    <row r="203" spans="1:17">
      <c r="A203" s="426" t="str">
        <f>'UBS  Malta Cardoso'!A11</f>
        <v>Atividades Individuais - Farmacêutico</v>
      </c>
      <c r="B203" s="128">
        <f>'UBS  Malta Cardoso'!B11</f>
        <v>96</v>
      </c>
      <c r="C203" s="129">
        <f>'UBS  Malta Cardoso'!C11</f>
        <v>50</v>
      </c>
      <c r="D203" s="130">
        <f>'UBS  Malta Cardoso'!D11</f>
        <v>49</v>
      </c>
      <c r="E203" s="130">
        <f>'UBS  Malta Cardoso'!E11</f>
        <v>98</v>
      </c>
      <c r="F203" s="130" t="str">
        <f>'UBS  Malta Cardoso'!F11</f>
        <v>-</v>
      </c>
      <c r="G203" s="130">
        <f>'UBS  Malta Cardoso'!G11</f>
        <v>94</v>
      </c>
      <c r="H203" s="130">
        <f>'UBS  Malta Cardoso'!H11</f>
        <v>5</v>
      </c>
      <c r="I203" s="130">
        <f>'UBS  Malta Cardoso'!I11</f>
        <v>0</v>
      </c>
      <c r="J203" s="130">
        <f>'UBS  Malta Cardoso'!J11</f>
        <v>0</v>
      </c>
      <c r="K203" s="130">
        <f>'UBS  Malta Cardoso'!K11</f>
        <v>0</v>
      </c>
      <c r="L203" s="130">
        <f>'UBS  Malta Cardoso'!L11</f>
        <v>0</v>
      </c>
      <c r="M203" s="130">
        <f>'UBS  Malta Cardoso'!M11</f>
        <v>0</v>
      </c>
      <c r="N203" s="130">
        <f>'UBS  Malta Cardoso'!N11</f>
        <v>0</v>
      </c>
      <c r="O203" s="131">
        <f>'UBS  Malta Cardoso'!O11</f>
        <v>576</v>
      </c>
      <c r="P203" s="131">
        <f>'UBS  Malta Cardoso'!P11</f>
        <v>296</v>
      </c>
      <c r="Q203" s="132">
        <f>'UBS  Malta Cardoso'!Q11</f>
        <v>0.51388888888888884</v>
      </c>
    </row>
    <row r="204" spans="1:17">
      <c r="A204" s="426" t="str">
        <f>'UBS  Malta Cardoso'!A12</f>
        <v>Atividades Individuais - Fisioterapeuta</v>
      </c>
      <c r="B204" s="128">
        <f>'UBS  Malta Cardoso'!B12</f>
        <v>64</v>
      </c>
      <c r="C204" s="129">
        <f>'UBS  Malta Cardoso'!C12</f>
        <v>30</v>
      </c>
      <c r="D204" s="130">
        <f>'UBS  Malta Cardoso'!D12</f>
        <v>77</v>
      </c>
      <c r="E204" s="130">
        <f>'UBS  Malta Cardoso'!E12</f>
        <v>79</v>
      </c>
      <c r="F204" s="130" t="str">
        <f>'UBS  Malta Cardoso'!F12</f>
        <v>-</v>
      </c>
      <c r="G204" s="130">
        <f>'UBS  Malta Cardoso'!G12</f>
        <v>46</v>
      </c>
      <c r="H204" s="130">
        <f>'UBS  Malta Cardoso'!H12</f>
        <v>63</v>
      </c>
      <c r="I204" s="130">
        <f>'UBS  Malta Cardoso'!I12</f>
        <v>0</v>
      </c>
      <c r="J204" s="130">
        <f>'UBS  Malta Cardoso'!J12</f>
        <v>0</v>
      </c>
      <c r="K204" s="130">
        <f>'UBS  Malta Cardoso'!K12</f>
        <v>0</v>
      </c>
      <c r="L204" s="130">
        <f>'UBS  Malta Cardoso'!L12</f>
        <v>0</v>
      </c>
      <c r="M204" s="130">
        <f>'UBS  Malta Cardoso'!M12</f>
        <v>0</v>
      </c>
      <c r="N204" s="130">
        <f>'UBS  Malta Cardoso'!N12</f>
        <v>0</v>
      </c>
      <c r="O204" s="131">
        <f>'UBS  Malta Cardoso'!O12</f>
        <v>384</v>
      </c>
      <c r="P204" s="131">
        <f>'UBS  Malta Cardoso'!P12</f>
        <v>295</v>
      </c>
      <c r="Q204" s="132">
        <f>'UBS  Malta Cardoso'!Q12</f>
        <v>0.76822916666666663</v>
      </c>
    </row>
    <row r="205" spans="1:17">
      <c r="A205" s="426" t="str">
        <f>'UBS  Malta Cardoso'!A13</f>
        <v>Atividades Individuais - Fonoaudiólogo</v>
      </c>
      <c r="B205" s="128">
        <f>'UBS  Malta Cardoso'!B13</f>
        <v>46</v>
      </c>
      <c r="C205" s="129">
        <f>'UBS  Malta Cardoso'!C13</f>
        <v>27</v>
      </c>
      <c r="D205" s="130">
        <f>'UBS  Malta Cardoso'!D13</f>
        <v>60</v>
      </c>
      <c r="E205" s="130">
        <f>'UBS  Malta Cardoso'!E13</f>
        <v>95</v>
      </c>
      <c r="F205" s="130" t="str">
        <f>'UBS  Malta Cardoso'!F13</f>
        <v>-</v>
      </c>
      <c r="G205" s="130">
        <f>'UBS  Malta Cardoso'!G13</f>
        <v>69</v>
      </c>
      <c r="H205" s="130">
        <f>'UBS  Malta Cardoso'!H13</f>
        <v>59</v>
      </c>
      <c r="I205" s="130">
        <f>'UBS  Malta Cardoso'!I13</f>
        <v>0</v>
      </c>
      <c r="J205" s="130">
        <f>'UBS  Malta Cardoso'!J13</f>
        <v>0</v>
      </c>
      <c r="K205" s="130">
        <f>'UBS  Malta Cardoso'!K13</f>
        <v>0</v>
      </c>
      <c r="L205" s="130">
        <f>'UBS  Malta Cardoso'!L13</f>
        <v>0</v>
      </c>
      <c r="M205" s="130">
        <f>'UBS  Malta Cardoso'!M13</f>
        <v>0</v>
      </c>
      <c r="N205" s="130">
        <f>'UBS  Malta Cardoso'!N13</f>
        <v>0</v>
      </c>
      <c r="O205" s="131">
        <f>'UBS  Malta Cardoso'!O13</f>
        <v>276</v>
      </c>
      <c r="P205" s="131">
        <f>'UBS  Malta Cardoso'!P13</f>
        <v>310</v>
      </c>
      <c r="Q205" s="132">
        <f>'UBS  Malta Cardoso'!Q13</f>
        <v>1.1231884057971016</v>
      </c>
    </row>
    <row r="206" spans="1:17">
      <c r="A206" s="426" t="str">
        <f>'UBS  Malta Cardoso'!A14</f>
        <v>Atividades Individuias - Nutricionista</v>
      </c>
      <c r="B206" s="128">
        <f>'UBS  Malta Cardoso'!B14</f>
        <v>60</v>
      </c>
      <c r="C206" s="129">
        <f>'UBS  Malta Cardoso'!C14</f>
        <v>14</v>
      </c>
      <c r="D206" s="130">
        <f>'UBS  Malta Cardoso'!D14</f>
        <v>11</v>
      </c>
      <c r="E206" s="130">
        <f>'UBS  Malta Cardoso'!E14</f>
        <v>8</v>
      </c>
      <c r="F206" s="130" t="str">
        <f>'UBS  Malta Cardoso'!F14</f>
        <v>-</v>
      </c>
      <c r="G206" s="130">
        <f>'UBS  Malta Cardoso'!G14</f>
        <v>0</v>
      </c>
      <c r="H206" s="130">
        <f>'UBS  Malta Cardoso'!H14</f>
        <v>0</v>
      </c>
      <c r="I206" s="130">
        <f>'UBS  Malta Cardoso'!I14</f>
        <v>0</v>
      </c>
      <c r="J206" s="130">
        <f>'UBS  Malta Cardoso'!J14</f>
        <v>0</v>
      </c>
      <c r="K206" s="130">
        <f>'UBS  Malta Cardoso'!K14</f>
        <v>0</v>
      </c>
      <c r="L206" s="130">
        <f>'UBS  Malta Cardoso'!L14</f>
        <v>0</v>
      </c>
      <c r="M206" s="130">
        <f>'UBS  Malta Cardoso'!M14</f>
        <v>0</v>
      </c>
      <c r="N206" s="130">
        <f>'UBS  Malta Cardoso'!N14</f>
        <v>0</v>
      </c>
      <c r="O206" s="131">
        <f>'UBS  Malta Cardoso'!O14</f>
        <v>360</v>
      </c>
      <c r="P206" s="131">
        <f>'UBS  Malta Cardoso'!P14</f>
        <v>33</v>
      </c>
      <c r="Q206" s="132">
        <f>'UBS  Malta Cardoso'!Q14</f>
        <v>9.166666666666666E-2</v>
      </c>
    </row>
    <row r="207" spans="1:17">
      <c r="A207" s="426" t="str">
        <f>'UBS  Malta Cardoso'!A15</f>
        <v>Atividades Individuais - Psicólogo</v>
      </c>
      <c r="B207" s="128">
        <f>'UBS  Malta Cardoso'!B15</f>
        <v>152</v>
      </c>
      <c r="C207" s="129">
        <f>'UBS  Malta Cardoso'!C15</f>
        <v>181</v>
      </c>
      <c r="D207" s="428">
        <f>'UBS  Malta Cardoso'!D15</f>
        <v>171</v>
      </c>
      <c r="E207" s="428">
        <f>'UBS  Malta Cardoso'!E15</f>
        <v>81</v>
      </c>
      <c r="F207" s="130" t="str">
        <f>'UBS  Malta Cardoso'!F15</f>
        <v>-</v>
      </c>
      <c r="G207" s="130">
        <f>'UBS  Malta Cardoso'!G15</f>
        <v>102</v>
      </c>
      <c r="H207" s="428">
        <f>'UBS  Malta Cardoso'!H15</f>
        <v>102</v>
      </c>
      <c r="I207" s="428">
        <f>'UBS  Malta Cardoso'!I15</f>
        <v>0</v>
      </c>
      <c r="J207" s="428">
        <f>'UBS  Malta Cardoso'!J15</f>
        <v>0</v>
      </c>
      <c r="K207" s="428">
        <f>'UBS  Malta Cardoso'!K15</f>
        <v>0</v>
      </c>
      <c r="L207" s="428">
        <f>'UBS  Malta Cardoso'!L15</f>
        <v>0</v>
      </c>
      <c r="M207" s="428">
        <f>'UBS  Malta Cardoso'!M15</f>
        <v>0</v>
      </c>
      <c r="N207" s="428">
        <f>'UBS  Malta Cardoso'!N15</f>
        <v>0</v>
      </c>
      <c r="O207" s="131">
        <f>'UBS  Malta Cardoso'!O15</f>
        <v>912</v>
      </c>
      <c r="P207" s="131">
        <f>'UBS  Malta Cardoso'!P15</f>
        <v>637</v>
      </c>
      <c r="Q207" s="132">
        <f>'UBS  Malta Cardoso'!Q15</f>
        <v>0.69846491228070173</v>
      </c>
    </row>
    <row r="208" spans="1:17">
      <c r="A208" s="431" t="str">
        <f>'UBS  Malta Cardoso'!A16</f>
        <v xml:space="preserve">Consulta Enfermagem do Enfermeiro </v>
      </c>
      <c r="B208" s="128">
        <f>'UBS  Malta Cardoso'!B16</f>
        <v>864</v>
      </c>
      <c r="C208" s="129">
        <f>'UBS  Malta Cardoso'!C16</f>
        <v>1055</v>
      </c>
      <c r="D208" s="433">
        <f>'UBS  Malta Cardoso'!D16</f>
        <v>924</v>
      </c>
      <c r="E208" s="433">
        <f>'UBS  Malta Cardoso'!E16</f>
        <v>1098</v>
      </c>
      <c r="F208" s="130">
        <f>'UBS  Malta Cardoso'!F16</f>
        <v>896</v>
      </c>
      <c r="G208" s="130">
        <f>'UBS  Malta Cardoso'!G16</f>
        <v>725</v>
      </c>
      <c r="H208" s="433">
        <f>'UBS  Malta Cardoso'!H16</f>
        <v>617</v>
      </c>
      <c r="I208" s="433">
        <f>'UBS  Malta Cardoso'!I16</f>
        <v>0</v>
      </c>
      <c r="J208" s="433">
        <f>'UBS  Malta Cardoso'!J16</f>
        <v>0</v>
      </c>
      <c r="K208" s="433">
        <f>'UBS  Malta Cardoso'!K16</f>
        <v>0</v>
      </c>
      <c r="L208" s="433">
        <f>'UBS  Malta Cardoso'!L16</f>
        <v>0</v>
      </c>
      <c r="M208" s="433">
        <f>'UBS  Malta Cardoso'!M16</f>
        <v>0</v>
      </c>
      <c r="N208" s="433">
        <f>'UBS  Malta Cardoso'!N16</f>
        <v>0</v>
      </c>
      <c r="O208" s="131">
        <f>'UBS  Malta Cardoso'!O16</f>
        <v>5184</v>
      </c>
      <c r="P208" s="131">
        <f>'UBS  Malta Cardoso'!P16</f>
        <v>5315</v>
      </c>
      <c r="Q208" s="132">
        <f>'UBS  Malta Cardoso'!Q16</f>
        <v>1.025270061728395</v>
      </c>
    </row>
    <row r="209" spans="1:17">
      <c r="A209" s="246" t="str">
        <f>'UBS  Malta Cardoso'!A17</f>
        <v>Consulta Enfermagem do Enfermeiro ESF</v>
      </c>
      <c r="B209" s="128">
        <f>'UBS  Malta Cardoso'!B17</f>
        <v>900</v>
      </c>
      <c r="C209" s="129">
        <f>'UBS  Malta Cardoso'!C17</f>
        <v>603</v>
      </c>
      <c r="D209" s="433">
        <f>'UBS  Malta Cardoso'!D17</f>
        <v>591</v>
      </c>
      <c r="E209" s="433">
        <f>'UBS  Malta Cardoso'!E17</f>
        <v>731</v>
      </c>
      <c r="F209" s="130">
        <f>'UBS  Malta Cardoso'!F17</f>
        <v>812</v>
      </c>
      <c r="G209" s="130">
        <f>'UBS  Malta Cardoso'!G17</f>
        <v>1007</v>
      </c>
      <c r="H209" s="185">
        <f>'UBS  Malta Cardoso'!H17</f>
        <v>729</v>
      </c>
      <c r="I209" s="185">
        <f>'UBS  Malta Cardoso'!I17</f>
        <v>0</v>
      </c>
      <c r="J209" s="185">
        <f>'UBS  Malta Cardoso'!J17</f>
        <v>0</v>
      </c>
      <c r="K209" s="185">
        <f>'UBS  Malta Cardoso'!K17</f>
        <v>0</v>
      </c>
      <c r="L209" s="185">
        <f>'UBS  Malta Cardoso'!L17</f>
        <v>0</v>
      </c>
      <c r="M209" s="185">
        <f>'UBS  Malta Cardoso'!M17</f>
        <v>0</v>
      </c>
      <c r="N209" s="185">
        <f>'UBS  Malta Cardoso'!N17</f>
        <v>0</v>
      </c>
      <c r="O209" s="131">
        <f>'UBS  Malta Cardoso'!O17</f>
        <v>5400</v>
      </c>
      <c r="P209" s="131">
        <f>'UBS  Malta Cardoso'!P17</f>
        <v>4473</v>
      </c>
      <c r="Q209" s="132">
        <f>'UBS  Malta Cardoso'!Q17</f>
        <v>0.82833333333333337</v>
      </c>
    </row>
    <row r="210" spans="1:17">
      <c r="A210" s="246" t="str">
        <f>'UBS  Malta Cardoso'!A18</f>
        <v>Consulta Médica do Clínico Geral</v>
      </c>
      <c r="B210" s="128">
        <f>'UBS  Malta Cardoso'!B18</f>
        <v>528</v>
      </c>
      <c r="C210" s="129">
        <f>'UBS  Malta Cardoso'!C18</f>
        <v>488</v>
      </c>
      <c r="D210" s="433">
        <f>'UBS  Malta Cardoso'!D18</f>
        <v>229</v>
      </c>
      <c r="E210" s="433">
        <f>'UBS  Malta Cardoso'!E18</f>
        <v>495</v>
      </c>
      <c r="F210" s="130">
        <f>'UBS  Malta Cardoso'!F18</f>
        <v>402</v>
      </c>
      <c r="G210" s="130">
        <f>'UBS  Malta Cardoso'!G18</f>
        <v>409</v>
      </c>
      <c r="H210" s="185">
        <f>'UBS  Malta Cardoso'!H18</f>
        <v>390</v>
      </c>
      <c r="I210" s="185">
        <f>'UBS  Malta Cardoso'!I18</f>
        <v>0</v>
      </c>
      <c r="J210" s="185">
        <f>'UBS  Malta Cardoso'!J18</f>
        <v>0</v>
      </c>
      <c r="K210" s="185">
        <f>'UBS  Malta Cardoso'!K18</f>
        <v>0</v>
      </c>
      <c r="L210" s="185">
        <f>'UBS  Malta Cardoso'!L18</f>
        <v>0</v>
      </c>
      <c r="M210" s="185">
        <f>'UBS  Malta Cardoso'!M18</f>
        <v>0</v>
      </c>
      <c r="N210" s="185">
        <f>'UBS  Malta Cardoso'!N18</f>
        <v>0</v>
      </c>
      <c r="O210" s="131">
        <f>'UBS  Malta Cardoso'!O18</f>
        <v>3168</v>
      </c>
      <c r="P210" s="131">
        <f>'UBS  Malta Cardoso'!P18</f>
        <v>2413</v>
      </c>
      <c r="Q210" s="132">
        <f>'UBS  Malta Cardoso'!Q18</f>
        <v>0.76167929292929293</v>
      </c>
    </row>
    <row r="211" spans="1:17">
      <c r="A211" s="246" t="str">
        <f>'UBS  Malta Cardoso'!A19</f>
        <v>Consulta Médica do G.O.</v>
      </c>
      <c r="B211" s="128">
        <f>'UBS  Malta Cardoso'!B19</f>
        <v>264</v>
      </c>
      <c r="C211" s="129">
        <f>'UBS  Malta Cardoso'!C19</f>
        <v>232</v>
      </c>
      <c r="D211" s="433">
        <f>'UBS  Malta Cardoso'!D19</f>
        <v>240</v>
      </c>
      <c r="E211" s="433">
        <f>'UBS  Malta Cardoso'!E19</f>
        <v>393</v>
      </c>
      <c r="F211" s="130">
        <f>'UBS  Malta Cardoso'!F19</f>
        <v>239</v>
      </c>
      <c r="G211" s="130">
        <f>'UBS  Malta Cardoso'!G19</f>
        <v>207</v>
      </c>
      <c r="H211" s="185">
        <f>'UBS  Malta Cardoso'!H19</f>
        <v>281</v>
      </c>
      <c r="I211" s="185">
        <f>'UBS  Malta Cardoso'!I19</f>
        <v>0</v>
      </c>
      <c r="J211" s="185">
        <f>'UBS  Malta Cardoso'!J19</f>
        <v>0</v>
      </c>
      <c r="K211" s="185">
        <f>'UBS  Malta Cardoso'!K19</f>
        <v>0</v>
      </c>
      <c r="L211" s="185">
        <f>'UBS  Malta Cardoso'!L19</f>
        <v>0</v>
      </c>
      <c r="M211" s="185">
        <f>'UBS  Malta Cardoso'!M19</f>
        <v>0</v>
      </c>
      <c r="N211" s="185">
        <f>'UBS  Malta Cardoso'!N19</f>
        <v>0</v>
      </c>
      <c r="O211" s="131">
        <f>'UBS  Malta Cardoso'!O19</f>
        <v>1584</v>
      </c>
      <c r="P211" s="131">
        <f>'UBS  Malta Cardoso'!P19</f>
        <v>1592</v>
      </c>
      <c r="Q211" s="132">
        <f>'UBS  Malta Cardoso'!Q19</f>
        <v>1.005050505050505</v>
      </c>
    </row>
    <row r="212" spans="1:17">
      <c r="A212" s="246" t="str">
        <f>'UBS  Malta Cardoso'!A20</f>
        <v>Consulta Médica do Médico ESF</v>
      </c>
      <c r="B212" s="128">
        <f>'UBS  Malta Cardoso'!B20</f>
        <v>2080</v>
      </c>
      <c r="C212" s="129">
        <f>'UBS  Malta Cardoso'!C20</f>
        <v>1828</v>
      </c>
      <c r="D212" s="433">
        <f>'UBS  Malta Cardoso'!D20</f>
        <v>1628</v>
      </c>
      <c r="E212" s="433">
        <f>'UBS  Malta Cardoso'!E20</f>
        <v>1560</v>
      </c>
      <c r="F212" s="130">
        <f>'UBS  Malta Cardoso'!F20</f>
        <v>2237</v>
      </c>
      <c r="G212" s="130">
        <f>'UBS  Malta Cardoso'!G20</f>
        <v>1494</v>
      </c>
      <c r="H212" s="84">
        <f>'UBS  Malta Cardoso'!H21</f>
        <v>631</v>
      </c>
      <c r="I212" s="84">
        <f>'UBS  Malta Cardoso'!I21</f>
        <v>0</v>
      </c>
      <c r="J212" s="84">
        <f>'UBS  Malta Cardoso'!J21</f>
        <v>0</v>
      </c>
      <c r="K212" s="84">
        <f>'UBS  Malta Cardoso'!K21</f>
        <v>0</v>
      </c>
      <c r="L212" s="84">
        <f>'UBS  Malta Cardoso'!L21</f>
        <v>0</v>
      </c>
      <c r="M212" s="84">
        <f>'UBS  Malta Cardoso'!M21</f>
        <v>0</v>
      </c>
      <c r="N212" s="84">
        <f>'UBS  Malta Cardoso'!N21</f>
        <v>0</v>
      </c>
      <c r="O212" s="131">
        <f>'UBS  Malta Cardoso'!O20</f>
        <v>12480</v>
      </c>
      <c r="P212" s="131">
        <f>'UBS  Malta Cardoso'!P20</f>
        <v>9948</v>
      </c>
      <c r="Q212" s="132">
        <f>'UBS  Malta Cardoso'!Q20</f>
        <v>0.79711538461538467</v>
      </c>
    </row>
    <row r="213" spans="1:17">
      <c r="A213" s="246" t="str">
        <f>'UBS  Malta Cardoso'!A21</f>
        <v>Consulta Médica do Médico Generalista</v>
      </c>
      <c r="B213" s="128">
        <f>'UBS  Malta Cardoso'!B21</f>
        <v>1056</v>
      </c>
      <c r="C213" s="129">
        <f>'UBS  Malta Cardoso'!C21</f>
        <v>929</v>
      </c>
      <c r="D213" s="433">
        <f>'UBS  Malta Cardoso'!D21</f>
        <v>888</v>
      </c>
      <c r="E213" s="433">
        <f>'UBS  Malta Cardoso'!E21</f>
        <v>1098</v>
      </c>
      <c r="F213" s="130">
        <f>'UBS  Malta Cardoso'!F21</f>
        <v>959</v>
      </c>
      <c r="G213" s="130">
        <f>'UBS  Malta Cardoso'!G21</f>
        <v>658</v>
      </c>
      <c r="H213" s="84">
        <f>'UBS  Malta Cardoso'!H22</f>
        <v>221</v>
      </c>
      <c r="I213" s="84">
        <f>'UBS  Malta Cardoso'!I22</f>
        <v>0</v>
      </c>
      <c r="J213" s="84">
        <f>'UBS  Malta Cardoso'!J22</f>
        <v>0</v>
      </c>
      <c r="K213" s="84">
        <f>'UBS  Malta Cardoso'!K22</f>
        <v>0</v>
      </c>
      <c r="L213" s="84">
        <f>'UBS  Malta Cardoso'!L22</f>
        <v>0</v>
      </c>
      <c r="M213" s="84">
        <f>'UBS  Malta Cardoso'!M22</f>
        <v>0</v>
      </c>
      <c r="N213" s="84">
        <f>'UBS  Malta Cardoso'!N22</f>
        <v>0</v>
      </c>
      <c r="O213" s="131">
        <f>'UBS  Malta Cardoso'!O21</f>
        <v>6336</v>
      </c>
      <c r="P213" s="131">
        <f>'UBS  Malta Cardoso'!P21</f>
        <v>5163</v>
      </c>
      <c r="Q213" s="132">
        <f>'UBS  Malta Cardoso'!Q21</f>
        <v>0.8148674242424242</v>
      </c>
    </row>
    <row r="214" spans="1:17">
      <c r="A214" s="246" t="str">
        <f>'UBS  Malta Cardoso'!A22</f>
        <v>Consulta Médica do Médico PMMB</v>
      </c>
      <c r="B214" s="128">
        <f>'UBS  Malta Cardoso'!B22</f>
        <v>388</v>
      </c>
      <c r="C214" s="129">
        <f>'UBS  Malta Cardoso'!C22</f>
        <v>338</v>
      </c>
      <c r="D214" s="433">
        <f>'UBS  Malta Cardoso'!D22</f>
        <v>54</v>
      </c>
      <c r="E214" s="433">
        <f>'UBS  Malta Cardoso'!E22</f>
        <v>1098</v>
      </c>
      <c r="F214" s="130">
        <f>'UBS  Malta Cardoso'!F22</f>
        <v>959</v>
      </c>
      <c r="G214" s="130">
        <f>'UBS  Malta Cardoso'!G22</f>
        <v>320</v>
      </c>
      <c r="H214" s="105">
        <f>'UBS  Malta Cardoso'!H20</f>
        <v>1201</v>
      </c>
      <c r="I214" s="105">
        <f>'UBS  Malta Cardoso'!I20</f>
        <v>0</v>
      </c>
      <c r="J214" s="105">
        <f>'UBS  Malta Cardoso'!J20</f>
        <v>0</v>
      </c>
      <c r="K214" s="105">
        <f>'UBS  Malta Cardoso'!K20</f>
        <v>0</v>
      </c>
      <c r="L214" s="105">
        <f>'UBS  Malta Cardoso'!L20</f>
        <v>0</v>
      </c>
      <c r="M214" s="105">
        <f>'UBS  Malta Cardoso'!M20</f>
        <v>0</v>
      </c>
      <c r="N214" s="105">
        <f>'UBS  Malta Cardoso'!N20</f>
        <v>0</v>
      </c>
      <c r="O214" s="131">
        <f>'UBS  Malta Cardoso'!O22</f>
        <v>2328</v>
      </c>
      <c r="P214" s="131">
        <f>'UBS  Malta Cardoso'!P22</f>
        <v>2990</v>
      </c>
      <c r="Q214" s="132">
        <f>'UBS  Malta Cardoso'!Q22</f>
        <v>1.284364261168385</v>
      </c>
    </row>
    <row r="215" spans="1:17">
      <c r="A215" s="246" t="str">
        <f>'UBS  Malta Cardoso'!A23</f>
        <v>Atividades Individuais - Médico Psiquiatra</v>
      </c>
      <c r="B215" s="128">
        <f>'UBS  Malta Cardoso'!B23</f>
        <v>220</v>
      </c>
      <c r="C215" s="129">
        <f>'UBS  Malta Cardoso'!C23</f>
        <v>238</v>
      </c>
      <c r="D215" s="433">
        <f>'UBS  Malta Cardoso'!D23</f>
        <v>141</v>
      </c>
      <c r="E215" s="433">
        <f>'UBS  Malta Cardoso'!E23</f>
        <v>116</v>
      </c>
      <c r="F215" s="130" t="str">
        <f>'UBS  Malta Cardoso'!F23</f>
        <v>-</v>
      </c>
      <c r="G215" s="130">
        <f>'UBS  Malta Cardoso'!G23</f>
        <v>122</v>
      </c>
      <c r="H215" s="105">
        <f>'UBS  Malta Cardoso'!H25</f>
        <v>39</v>
      </c>
      <c r="I215" s="105">
        <f>'UBS  Malta Cardoso'!I25</f>
        <v>0</v>
      </c>
      <c r="J215" s="105">
        <f>'UBS  Malta Cardoso'!J25</f>
        <v>0</v>
      </c>
      <c r="K215" s="105">
        <f>'UBS  Malta Cardoso'!K25</f>
        <v>0</v>
      </c>
      <c r="L215" s="105">
        <f>'UBS  Malta Cardoso'!L25</f>
        <v>0</v>
      </c>
      <c r="M215" s="105">
        <f>'UBS  Malta Cardoso'!M25</f>
        <v>0</v>
      </c>
      <c r="N215" s="105">
        <f>'UBS  Malta Cardoso'!N25</f>
        <v>0</v>
      </c>
      <c r="O215" s="131">
        <f>'UBS  Malta Cardoso'!O23</f>
        <v>1320</v>
      </c>
      <c r="P215" s="131">
        <f>'UBS  Malta Cardoso'!P23</f>
        <v>748</v>
      </c>
      <c r="Q215" s="132">
        <f>'UBS  Malta Cardoso'!Q23</f>
        <v>0.56666666666666665</v>
      </c>
    </row>
    <row r="216" spans="1:17">
      <c r="A216" s="246" t="str">
        <f>'UBS  Malta Cardoso'!A24</f>
        <v>Consulta Médica do Pediatra</v>
      </c>
      <c r="B216" s="128">
        <f>'UBS  Malta Cardoso'!B24</f>
        <v>528</v>
      </c>
      <c r="C216" s="129">
        <f>'UBS  Malta Cardoso'!C24</f>
        <v>417</v>
      </c>
      <c r="D216" s="433">
        <f>'UBS  Malta Cardoso'!D24</f>
        <v>219</v>
      </c>
      <c r="E216" s="433">
        <f>'UBS  Malta Cardoso'!E24</f>
        <v>294</v>
      </c>
      <c r="F216" s="130">
        <f>'UBS  Malta Cardoso'!F24</f>
        <v>365</v>
      </c>
      <c r="G216" s="130">
        <f>'UBS  Malta Cardoso'!G24</f>
        <v>386</v>
      </c>
      <c r="H216" s="105">
        <f>'UBS  Malta Cardoso'!H26</f>
        <v>59</v>
      </c>
      <c r="I216" s="105">
        <f>'UBS  Malta Cardoso'!I26</f>
        <v>0</v>
      </c>
      <c r="J216" s="105">
        <f>'UBS  Malta Cardoso'!J26</f>
        <v>0</v>
      </c>
      <c r="K216" s="105">
        <f>'UBS  Malta Cardoso'!K26</f>
        <v>0</v>
      </c>
      <c r="L216" s="105">
        <f>'UBS  Malta Cardoso'!L26</f>
        <v>0</v>
      </c>
      <c r="M216" s="105">
        <f>'UBS  Malta Cardoso'!M26</f>
        <v>0</v>
      </c>
      <c r="N216" s="105">
        <f>'UBS  Malta Cardoso'!N26</f>
        <v>0</v>
      </c>
      <c r="O216" s="131">
        <f>'UBS  Malta Cardoso'!O24</f>
        <v>3168</v>
      </c>
      <c r="P216" s="131">
        <f>'UBS  Malta Cardoso'!P24</f>
        <v>2028</v>
      </c>
      <c r="Q216" s="132">
        <f>'UBS  Malta Cardoso'!Q24</f>
        <v>0.64015151515151514</v>
      </c>
    </row>
    <row r="217" spans="1:17">
      <c r="A217" s="246" t="str">
        <f>'UBS  Malta Cardoso'!A25</f>
        <v>Consulta/At Domiciliar do Enfermeiro</v>
      </c>
      <c r="B217" s="128">
        <f>'UBS  Malta Cardoso'!B25</f>
        <v>60</v>
      </c>
      <c r="C217" s="129">
        <f>'UBS  Malta Cardoso'!C25</f>
        <v>103</v>
      </c>
      <c r="D217" s="433">
        <f>'UBS  Malta Cardoso'!D25</f>
        <v>76</v>
      </c>
      <c r="E217" s="433">
        <f>'UBS  Malta Cardoso'!E25</f>
        <v>96</v>
      </c>
      <c r="F217" s="130">
        <f>'UBS  Malta Cardoso'!F25</f>
        <v>67</v>
      </c>
      <c r="G217" s="130">
        <f>'UBS  Malta Cardoso'!G25</f>
        <v>47</v>
      </c>
      <c r="H217" s="105">
        <f>'UBS  Malta Cardoso'!H27</f>
        <v>11</v>
      </c>
      <c r="I217" s="105">
        <f>'UBS  Malta Cardoso'!I27</f>
        <v>0</v>
      </c>
      <c r="J217" s="105">
        <f>'UBS  Malta Cardoso'!J27</f>
        <v>0</v>
      </c>
      <c r="K217" s="105">
        <f>'UBS  Malta Cardoso'!K27</f>
        <v>0</v>
      </c>
      <c r="L217" s="105">
        <f>'UBS  Malta Cardoso'!L27</f>
        <v>0</v>
      </c>
      <c r="M217" s="105">
        <f>'UBS  Malta Cardoso'!M27</f>
        <v>0</v>
      </c>
      <c r="N217" s="105">
        <f>'UBS  Malta Cardoso'!N27</f>
        <v>0</v>
      </c>
      <c r="O217" s="131">
        <f>'UBS  Malta Cardoso'!O25</f>
        <v>360</v>
      </c>
      <c r="P217" s="131">
        <f>'UBS  Malta Cardoso'!P25</f>
        <v>428</v>
      </c>
      <c r="Q217" s="132">
        <f>'UBS  Malta Cardoso'!Q25</f>
        <v>1.1888888888888889</v>
      </c>
    </row>
    <row r="218" spans="1:17">
      <c r="A218" s="246" t="str">
        <f>'UBS  Malta Cardoso'!A26</f>
        <v>Consulta/At Domiciliar do Enfermeiro ESF</v>
      </c>
      <c r="B218" s="128">
        <f>'UBS  Malta Cardoso'!B26</f>
        <v>80</v>
      </c>
      <c r="C218" s="129">
        <f>'UBS  Malta Cardoso'!C26</f>
        <v>58</v>
      </c>
      <c r="D218" s="433">
        <f>'UBS  Malta Cardoso'!D26</f>
        <v>45</v>
      </c>
      <c r="E218" s="433">
        <f>'UBS  Malta Cardoso'!E26</f>
        <v>45</v>
      </c>
      <c r="F218" s="130">
        <f>'UBS  Malta Cardoso'!F26</f>
        <v>79</v>
      </c>
      <c r="G218" s="130">
        <f>'UBS  Malta Cardoso'!G26</f>
        <v>107</v>
      </c>
      <c r="H218" s="105">
        <f>'UBS  Malta Cardoso'!H28</f>
        <v>427</v>
      </c>
      <c r="I218" s="105">
        <f>'UBS  Malta Cardoso'!I28</f>
        <v>0</v>
      </c>
      <c r="J218" s="105">
        <f>'UBS  Malta Cardoso'!J28</f>
        <v>0</v>
      </c>
      <c r="K218" s="105">
        <f>'UBS  Malta Cardoso'!K28</f>
        <v>0</v>
      </c>
      <c r="L218" s="105">
        <f>'UBS  Malta Cardoso'!L28</f>
        <v>0</v>
      </c>
      <c r="M218" s="105">
        <f>'UBS  Malta Cardoso'!M28</f>
        <v>0</v>
      </c>
      <c r="N218" s="105">
        <f>'UBS  Malta Cardoso'!N28</f>
        <v>0</v>
      </c>
      <c r="O218" s="131">
        <f>'UBS  Malta Cardoso'!O26</f>
        <v>480</v>
      </c>
      <c r="P218" s="131">
        <f>'UBS  Malta Cardoso'!P26</f>
        <v>393</v>
      </c>
      <c r="Q218" s="132">
        <f>'UBS  Malta Cardoso'!Q26</f>
        <v>0.81874999999999998</v>
      </c>
    </row>
    <row r="219" spans="1:17">
      <c r="A219" s="246" t="str">
        <f>'UBS  Malta Cardoso'!A27</f>
        <v>Consulta/At Domiciliar do Médico ESF</v>
      </c>
      <c r="B219" s="128">
        <f>'UBS  Malta Cardoso'!B27</f>
        <v>80</v>
      </c>
      <c r="C219" s="129">
        <f>'UBS  Malta Cardoso'!C27</f>
        <v>48</v>
      </c>
      <c r="D219" s="433">
        <f>'UBS  Malta Cardoso'!D27</f>
        <v>40</v>
      </c>
      <c r="E219" s="433">
        <f>'UBS  Malta Cardoso'!E27</f>
        <v>36</v>
      </c>
      <c r="F219" s="130">
        <f>'UBS  Malta Cardoso'!F27</f>
        <v>37</v>
      </c>
      <c r="G219" s="130">
        <f>'UBS  Malta Cardoso'!G27</f>
        <v>43</v>
      </c>
      <c r="H219" s="105">
        <f>'UBS  Malta Cardoso'!H29</f>
        <v>76</v>
      </c>
      <c r="I219" s="105">
        <f>'UBS  Malta Cardoso'!I29</f>
        <v>0</v>
      </c>
      <c r="J219" s="105">
        <f>'UBS  Malta Cardoso'!J29</f>
        <v>0</v>
      </c>
      <c r="K219" s="105">
        <f>'UBS  Malta Cardoso'!K29</f>
        <v>0</v>
      </c>
      <c r="L219" s="105">
        <f>'UBS  Malta Cardoso'!L29</f>
        <v>0</v>
      </c>
      <c r="M219" s="105">
        <f>'UBS  Malta Cardoso'!M29</f>
        <v>0</v>
      </c>
      <c r="N219" s="105">
        <f>'UBS  Malta Cardoso'!N29</f>
        <v>0</v>
      </c>
      <c r="O219" s="131">
        <f>'UBS  Malta Cardoso'!O27</f>
        <v>480</v>
      </c>
      <c r="P219" s="131">
        <f>'UBS  Malta Cardoso'!P27</f>
        <v>215</v>
      </c>
      <c r="Q219" s="132">
        <f>'UBS  Malta Cardoso'!Q27</f>
        <v>0.44791666666666669</v>
      </c>
    </row>
    <row r="220" spans="1:17">
      <c r="A220" s="246" t="str">
        <f>'UBS  Malta Cardoso'!A28</f>
        <v>ESB I - Consultas/atendimentos</v>
      </c>
      <c r="B220" s="128">
        <f>'UBS  Malta Cardoso'!B28</f>
        <v>508</v>
      </c>
      <c r="C220" s="129">
        <f>'UBS  Malta Cardoso'!C28</f>
        <v>622</v>
      </c>
      <c r="D220" s="433">
        <f>'UBS  Malta Cardoso'!D28</f>
        <v>487</v>
      </c>
      <c r="E220" s="433">
        <f>'UBS  Malta Cardoso'!E28</f>
        <v>395</v>
      </c>
      <c r="F220" s="130">
        <f>'UBS  Malta Cardoso'!F28</f>
        <v>430</v>
      </c>
      <c r="G220" s="130">
        <f>'UBS  Malta Cardoso'!G28</f>
        <v>536</v>
      </c>
      <c r="H220" s="105">
        <f>'UBS  Malta Cardoso'!H30</f>
        <v>0</v>
      </c>
      <c r="I220" s="105">
        <f>'UBS  Malta Cardoso'!I30</f>
        <v>0</v>
      </c>
      <c r="J220" s="105">
        <f>'UBS  Malta Cardoso'!J30</f>
        <v>0</v>
      </c>
      <c r="K220" s="105">
        <f>'UBS  Malta Cardoso'!K30</f>
        <v>0</v>
      </c>
      <c r="L220" s="105">
        <f>'UBS  Malta Cardoso'!L30</f>
        <v>0</v>
      </c>
      <c r="M220" s="105">
        <f>'UBS  Malta Cardoso'!M30</f>
        <v>0</v>
      </c>
      <c r="N220" s="105">
        <f>'UBS  Malta Cardoso'!N30</f>
        <v>0</v>
      </c>
      <c r="O220" s="131">
        <f>'UBS  Malta Cardoso'!O28</f>
        <v>3048</v>
      </c>
      <c r="P220" s="131">
        <f>'UBS  Malta Cardoso'!P28</f>
        <v>2897</v>
      </c>
      <c r="Q220" s="132">
        <f>'UBS  Malta Cardoso'!Q28</f>
        <v>0.95045931758530189</v>
      </c>
    </row>
    <row r="221" spans="1:17">
      <c r="A221" s="246" t="str">
        <f>'UBS  Malta Cardoso'!A29</f>
        <v>ESB I - TI clínico/restaurador</v>
      </c>
      <c r="B221" s="128">
        <f>'UBS  Malta Cardoso'!B29</f>
        <v>118</v>
      </c>
      <c r="C221" s="129">
        <f>'UBS  Malta Cardoso'!C29</f>
        <v>111</v>
      </c>
      <c r="D221" s="433">
        <f>'UBS  Malta Cardoso'!D29</f>
        <v>102</v>
      </c>
      <c r="E221" s="433">
        <f>'UBS  Malta Cardoso'!E29</f>
        <v>120</v>
      </c>
      <c r="F221" s="130">
        <f>'UBS  Malta Cardoso'!F29</f>
        <v>104</v>
      </c>
      <c r="G221" s="130">
        <f>'UBS  Malta Cardoso'!G29</f>
        <v>133</v>
      </c>
      <c r="H221" s="105">
        <f>'UBS  Malta Cardoso'!H31</f>
        <v>123</v>
      </c>
      <c r="I221" s="105">
        <f>'UBS  Malta Cardoso'!I31</f>
        <v>0</v>
      </c>
      <c r="J221" s="105">
        <f>'UBS  Malta Cardoso'!J31</f>
        <v>0</v>
      </c>
      <c r="K221" s="105">
        <f>'UBS  Malta Cardoso'!K31</f>
        <v>0</v>
      </c>
      <c r="L221" s="105">
        <f>'UBS  Malta Cardoso'!L31</f>
        <v>0</v>
      </c>
      <c r="M221" s="105">
        <f>'UBS  Malta Cardoso'!M31</f>
        <v>0</v>
      </c>
      <c r="N221" s="105">
        <f>'UBS  Malta Cardoso'!N31</f>
        <v>0</v>
      </c>
      <c r="O221" s="131">
        <f>'UBS  Malta Cardoso'!O29</f>
        <v>708</v>
      </c>
      <c r="P221" s="131">
        <f>'UBS  Malta Cardoso'!P29</f>
        <v>646</v>
      </c>
      <c r="Q221" s="132">
        <f>'UBS  Malta Cardoso'!Q29</f>
        <v>0.91242937853107342</v>
      </c>
    </row>
    <row r="222" spans="1:17">
      <c r="A222" s="246" t="str">
        <f>'UBS  Malta Cardoso'!A30</f>
        <v>ESB I - TI Protese (Monitoramento M29 e M30)</v>
      </c>
      <c r="B222" s="128">
        <f>'UBS  Malta Cardoso'!B30</f>
        <v>6</v>
      </c>
      <c r="C222" s="129">
        <f>'UBS  Malta Cardoso'!C30</f>
        <v>0</v>
      </c>
      <c r="D222" s="433">
        <f>'UBS  Malta Cardoso'!D30</f>
        <v>0</v>
      </c>
      <c r="E222" s="433">
        <f>'UBS  Malta Cardoso'!E30</f>
        <v>0</v>
      </c>
      <c r="F222" s="130">
        <f>'UBS  Malta Cardoso'!F30</f>
        <v>0</v>
      </c>
      <c r="G222" s="130">
        <f>'UBS  Malta Cardoso'!G30</f>
        <v>0</v>
      </c>
      <c r="H222" s="105">
        <f>'UBS  Malta Cardoso'!H32</f>
        <v>18</v>
      </c>
      <c r="I222" s="105">
        <f>'UBS  Malta Cardoso'!I32</f>
        <v>0</v>
      </c>
      <c r="J222" s="105">
        <f>'UBS  Malta Cardoso'!J32</f>
        <v>0</v>
      </c>
      <c r="K222" s="105">
        <f>'UBS  Malta Cardoso'!K32</f>
        <v>0</v>
      </c>
      <c r="L222" s="105">
        <f>'UBS  Malta Cardoso'!L32</f>
        <v>0</v>
      </c>
      <c r="M222" s="105">
        <f>'UBS  Malta Cardoso'!M32</f>
        <v>0</v>
      </c>
      <c r="N222" s="105">
        <f>'UBS  Malta Cardoso'!N32</f>
        <v>0</v>
      </c>
      <c r="O222" s="131">
        <f>'UBS  Malta Cardoso'!O30</f>
        <v>36</v>
      </c>
      <c r="P222" s="131">
        <f>'UBS  Malta Cardoso'!P30</f>
        <v>0</v>
      </c>
      <c r="Q222" s="132">
        <f>'UBS  Malta Cardoso'!Q30</f>
        <v>0</v>
      </c>
    </row>
    <row r="223" spans="1:17">
      <c r="A223" s="246" t="str">
        <f>'UBS  Malta Cardoso'!A31</f>
        <v>ESB II - Consultas/atendimentos - RT</v>
      </c>
      <c r="B223" s="128">
        <f>'UBS  Malta Cardoso'!B31</f>
        <v>90</v>
      </c>
      <c r="C223" s="129">
        <f>'UBS  Malta Cardoso'!C31</f>
        <v>67</v>
      </c>
      <c r="D223" s="433">
        <f>'UBS  Malta Cardoso'!D31</f>
        <v>107</v>
      </c>
      <c r="E223" s="433">
        <f>'UBS  Malta Cardoso'!E31</f>
        <v>185</v>
      </c>
      <c r="F223" s="130">
        <f>'UBS  Malta Cardoso'!F31</f>
        <v>164</v>
      </c>
      <c r="G223" s="130">
        <f>'UBS  Malta Cardoso'!G31</f>
        <v>242</v>
      </c>
      <c r="H223" s="105">
        <f>'UBS  Malta Cardoso'!H33</f>
        <v>0</v>
      </c>
      <c r="I223" s="105">
        <f>'UBS  Malta Cardoso'!I33</f>
        <v>0</v>
      </c>
      <c r="J223" s="105">
        <f>'UBS  Malta Cardoso'!J33</f>
        <v>0</v>
      </c>
      <c r="K223" s="105">
        <f>'UBS  Malta Cardoso'!K33</f>
        <v>0</v>
      </c>
      <c r="L223" s="105">
        <f>'UBS  Malta Cardoso'!L33</f>
        <v>0</v>
      </c>
      <c r="M223" s="105">
        <f>'UBS  Malta Cardoso'!M33</f>
        <v>0</v>
      </c>
      <c r="N223" s="105">
        <f>'UBS  Malta Cardoso'!N33</f>
        <v>0</v>
      </c>
      <c r="O223" s="131">
        <f>'UBS  Malta Cardoso'!O31</f>
        <v>540</v>
      </c>
      <c r="P223" s="131">
        <f>'UBS  Malta Cardoso'!P31</f>
        <v>888</v>
      </c>
      <c r="Q223" s="132">
        <f>'UBS  Malta Cardoso'!Q31</f>
        <v>1.6444444444444444</v>
      </c>
    </row>
    <row r="224" spans="1:17">
      <c r="A224" s="246" t="str">
        <f>'UBS  Malta Cardoso'!A32</f>
        <v>ESB II - TI clínico/restaurador - RT</v>
      </c>
      <c r="B224" s="128">
        <f>'UBS  Malta Cardoso'!B32</f>
        <v>20</v>
      </c>
      <c r="C224" s="129">
        <f>'UBS  Malta Cardoso'!C32</f>
        <v>14</v>
      </c>
      <c r="D224" s="433">
        <f>'UBS  Malta Cardoso'!D32</f>
        <v>30</v>
      </c>
      <c r="E224" s="433">
        <f>'UBS  Malta Cardoso'!E32</f>
        <v>55</v>
      </c>
      <c r="F224" s="130">
        <f>'UBS  Malta Cardoso'!F32</f>
        <v>41</v>
      </c>
      <c r="G224" s="130">
        <f>'UBS  Malta Cardoso'!G32</f>
        <v>47</v>
      </c>
      <c r="H224" s="105">
        <f>'UBS  Malta Cardoso'!H34</f>
        <v>20</v>
      </c>
      <c r="I224" s="105">
        <f>'UBS  Malta Cardoso'!I34</f>
        <v>0</v>
      </c>
      <c r="J224" s="105">
        <f>'UBS  Malta Cardoso'!J34</f>
        <v>0</v>
      </c>
      <c r="K224" s="105">
        <f>'UBS  Malta Cardoso'!K34</f>
        <v>0</v>
      </c>
      <c r="L224" s="105">
        <f>'UBS  Malta Cardoso'!L34</f>
        <v>0</v>
      </c>
      <c r="M224" s="105">
        <f>'UBS  Malta Cardoso'!M34</f>
        <v>0</v>
      </c>
      <c r="N224" s="105">
        <f>'UBS  Malta Cardoso'!N34</f>
        <v>0</v>
      </c>
      <c r="O224" s="131">
        <f>'UBS  Malta Cardoso'!O32</f>
        <v>120</v>
      </c>
      <c r="P224" s="131">
        <f>'UBS  Malta Cardoso'!P32</f>
        <v>205</v>
      </c>
      <c r="Q224" s="132">
        <f>'UBS  Malta Cardoso'!Q32</f>
        <v>1.7083333333333333</v>
      </c>
    </row>
    <row r="225" spans="1:17">
      <c r="A225" s="246" t="str">
        <f>'UBS  Malta Cardoso'!A33</f>
        <v>ESB II - TI Protese (Monitoramento M29 e M30)</v>
      </c>
      <c r="B225" s="128">
        <f>'UBS  Malta Cardoso'!B33</f>
        <v>3</v>
      </c>
      <c r="C225" s="129">
        <f>'UBS  Malta Cardoso'!C33</f>
        <v>0</v>
      </c>
      <c r="D225" s="433">
        <f>'UBS  Malta Cardoso'!D33</f>
        <v>0</v>
      </c>
      <c r="E225" s="433">
        <f>'UBS  Malta Cardoso'!E33</f>
        <v>0</v>
      </c>
      <c r="F225" s="130">
        <f>'UBS  Malta Cardoso'!F33</f>
        <v>0</v>
      </c>
      <c r="G225" s="130">
        <f>'UBS  Malta Cardoso'!G33</f>
        <v>0</v>
      </c>
      <c r="H225" s="105">
        <f>'UBS  Malta Cardoso'!H35</f>
        <v>39</v>
      </c>
      <c r="I225" s="105">
        <f>'UBS  Malta Cardoso'!I35</f>
        <v>0</v>
      </c>
      <c r="J225" s="105">
        <f>'UBS  Malta Cardoso'!J35</f>
        <v>0</v>
      </c>
      <c r="K225" s="105">
        <f>'UBS  Malta Cardoso'!K35</f>
        <v>0</v>
      </c>
      <c r="L225" s="105">
        <f>'UBS  Malta Cardoso'!L35</f>
        <v>0</v>
      </c>
      <c r="M225" s="105">
        <f>'UBS  Malta Cardoso'!M35</f>
        <v>0</v>
      </c>
      <c r="N225" s="105">
        <f>'UBS  Malta Cardoso'!N35</f>
        <v>0</v>
      </c>
      <c r="O225" s="131">
        <f>'UBS  Malta Cardoso'!O33</f>
        <v>18</v>
      </c>
      <c r="P225" s="131">
        <f>'UBS  Malta Cardoso'!P33</f>
        <v>0</v>
      </c>
      <c r="Q225" s="132">
        <f>'UBS  Malta Cardoso'!Q33</f>
        <v>0</v>
      </c>
    </row>
    <row r="226" spans="1:17">
      <c r="A226" s="246" t="str">
        <f>'UBS  Malta Cardoso'!A34</f>
        <v>Atividades Coletivas - Assistente Social</v>
      </c>
      <c r="B226" s="128">
        <f>'UBS  Malta Cardoso'!B34</f>
        <v>30</v>
      </c>
      <c r="C226" s="129">
        <f>'UBS  Malta Cardoso'!C34</f>
        <v>0</v>
      </c>
      <c r="D226" s="433">
        <f>'UBS  Malta Cardoso'!D34</f>
        <v>0</v>
      </c>
      <c r="E226" s="433">
        <f>'UBS  Malta Cardoso'!E34</f>
        <v>0</v>
      </c>
      <c r="F226" s="130">
        <f>'UBS  Malta Cardoso'!F34</f>
        <v>2</v>
      </c>
      <c r="G226" s="130">
        <f>'UBS  Malta Cardoso'!G34</f>
        <v>0</v>
      </c>
      <c r="H226" s="105">
        <f>'UBS  Malta Cardoso'!H36</f>
        <v>2</v>
      </c>
      <c r="I226" s="105">
        <f>'UBS  Malta Cardoso'!I36</f>
        <v>0</v>
      </c>
      <c r="J226" s="105">
        <f>'UBS  Malta Cardoso'!J36</f>
        <v>0</v>
      </c>
      <c r="K226" s="105">
        <f>'UBS  Malta Cardoso'!K36</f>
        <v>0</v>
      </c>
      <c r="L226" s="105">
        <f>'UBS  Malta Cardoso'!L36</f>
        <v>0</v>
      </c>
      <c r="M226" s="105">
        <f>'UBS  Malta Cardoso'!M36</f>
        <v>0</v>
      </c>
      <c r="N226" s="105">
        <f>'UBS  Malta Cardoso'!N36</f>
        <v>0</v>
      </c>
      <c r="O226" s="131">
        <f>'UBS  Malta Cardoso'!O34</f>
        <v>150</v>
      </c>
      <c r="P226" s="131">
        <f>'UBS  Malta Cardoso'!P34</f>
        <v>22</v>
      </c>
      <c r="Q226" s="132">
        <f>'UBS  Malta Cardoso'!Q34</f>
        <v>0.14666666666666667</v>
      </c>
    </row>
    <row r="227" spans="1:17">
      <c r="A227" s="246" t="str">
        <f>'UBS  Malta Cardoso'!A35</f>
        <v>Atividades Coletivas - Educador Físico</v>
      </c>
      <c r="B227" s="128">
        <f>'UBS  Malta Cardoso'!B35</f>
        <v>42</v>
      </c>
      <c r="C227" s="129">
        <f>'UBS  Malta Cardoso'!C35</f>
        <v>0</v>
      </c>
      <c r="D227" s="433">
        <f>'UBS  Malta Cardoso'!D35</f>
        <v>14</v>
      </c>
      <c r="E227" s="433">
        <f>'UBS  Malta Cardoso'!E35</f>
        <v>3</v>
      </c>
      <c r="F227" s="130">
        <f>'UBS  Malta Cardoso'!F35</f>
        <v>8</v>
      </c>
      <c r="G227" s="130">
        <f>'UBS  Malta Cardoso'!G35</f>
        <v>6</v>
      </c>
      <c r="H227" s="105">
        <f>'UBS  Malta Cardoso'!H37</f>
        <v>31</v>
      </c>
      <c r="I227" s="105">
        <f>'UBS  Malta Cardoso'!I37</f>
        <v>0</v>
      </c>
      <c r="J227" s="105">
        <f>'UBS  Malta Cardoso'!J37</f>
        <v>0</v>
      </c>
      <c r="K227" s="105">
        <f>'UBS  Malta Cardoso'!K37</f>
        <v>0</v>
      </c>
      <c r="L227" s="105">
        <f>'UBS  Malta Cardoso'!L37</f>
        <v>0</v>
      </c>
      <c r="M227" s="105">
        <f>'UBS  Malta Cardoso'!M37</f>
        <v>0</v>
      </c>
      <c r="N227" s="105">
        <f>'UBS  Malta Cardoso'!N37</f>
        <v>0</v>
      </c>
      <c r="O227" s="131">
        <f>'UBS  Malta Cardoso'!O35</f>
        <v>252</v>
      </c>
      <c r="P227" s="131">
        <f>'UBS  Malta Cardoso'!P35</f>
        <v>70</v>
      </c>
      <c r="Q227" s="132">
        <f>'UBS  Malta Cardoso'!Q35</f>
        <v>0.27777777777777779</v>
      </c>
    </row>
    <row r="228" spans="1:17">
      <c r="A228" s="246" t="str">
        <f>'UBS  Malta Cardoso'!A36</f>
        <v xml:space="preserve">Atividades Coletivas - Farmacêutico </v>
      </c>
      <c r="B228" s="128">
        <f>'UBS  Malta Cardoso'!B36</f>
        <v>16</v>
      </c>
      <c r="C228" s="129">
        <f>'UBS  Malta Cardoso'!C36</f>
        <v>0</v>
      </c>
      <c r="D228" s="433">
        <f>'UBS  Malta Cardoso'!D36</f>
        <v>0</v>
      </c>
      <c r="E228" s="433">
        <f>'UBS  Malta Cardoso'!E36</f>
        <v>0</v>
      </c>
      <c r="F228" s="130">
        <f>'UBS  Malta Cardoso'!F36</f>
        <v>0</v>
      </c>
      <c r="G228" s="130">
        <f>'UBS  Malta Cardoso'!G36</f>
        <v>0</v>
      </c>
      <c r="H228" s="104">
        <f>'UBS  Malta Cardoso'!H38</f>
        <v>38</v>
      </c>
      <c r="I228" s="104">
        <f>'UBS  Malta Cardoso'!I38</f>
        <v>0</v>
      </c>
      <c r="J228" s="104">
        <f>'UBS  Malta Cardoso'!J38</f>
        <v>0</v>
      </c>
      <c r="K228" s="104">
        <f>'UBS  Malta Cardoso'!K38</f>
        <v>0</v>
      </c>
      <c r="L228" s="104">
        <f>'UBS  Malta Cardoso'!L38</f>
        <v>0</v>
      </c>
      <c r="M228" s="104">
        <f>'UBS  Malta Cardoso'!M38</f>
        <v>0</v>
      </c>
      <c r="N228" s="104">
        <f>'UBS  Malta Cardoso'!N38</f>
        <v>0</v>
      </c>
      <c r="O228" s="131">
        <f>'UBS  Malta Cardoso'!O36</f>
        <v>80</v>
      </c>
      <c r="P228" s="131">
        <f>'UBS  Malta Cardoso'!P36</f>
        <v>2</v>
      </c>
      <c r="Q228" s="132">
        <f>'UBS  Malta Cardoso'!Q36</f>
        <v>2.5000000000000001E-2</v>
      </c>
    </row>
    <row r="229" spans="1:17">
      <c r="A229" s="246" t="str">
        <f>'UBS  Malta Cardoso'!A37</f>
        <v>Atividades Coletivas - Fisioterapeuta</v>
      </c>
      <c r="B229" s="128">
        <f>'UBS  Malta Cardoso'!B37</f>
        <v>40</v>
      </c>
      <c r="C229" s="129">
        <f>'UBS  Malta Cardoso'!C37</f>
        <v>0</v>
      </c>
      <c r="D229" s="433">
        <f>'UBS  Malta Cardoso'!D37</f>
        <v>5</v>
      </c>
      <c r="E229" s="433">
        <f>'UBS  Malta Cardoso'!E37</f>
        <v>1</v>
      </c>
      <c r="F229" s="130">
        <f>'UBS  Malta Cardoso'!F37</f>
        <v>13</v>
      </c>
      <c r="G229" s="130">
        <f>'UBS  Malta Cardoso'!G37</f>
        <v>0</v>
      </c>
      <c r="H229" s="105">
        <f>'UBS  Malta Cardoso'!H39</f>
        <v>6</v>
      </c>
      <c r="I229" s="105">
        <f>'UBS  Malta Cardoso'!I39</f>
        <v>0</v>
      </c>
      <c r="J229" s="105">
        <f>'UBS  Malta Cardoso'!J39</f>
        <v>0</v>
      </c>
      <c r="K229" s="105">
        <f>'UBS  Malta Cardoso'!K39</f>
        <v>0</v>
      </c>
      <c r="L229" s="105">
        <f>'UBS  Malta Cardoso'!L39</f>
        <v>0</v>
      </c>
      <c r="M229" s="105">
        <f>'UBS  Malta Cardoso'!M39</f>
        <v>0</v>
      </c>
      <c r="N229" s="105">
        <f>'UBS  Malta Cardoso'!N39</f>
        <v>0</v>
      </c>
      <c r="O229" s="131">
        <f>'UBS  Malta Cardoso'!O37</f>
        <v>200</v>
      </c>
      <c r="P229" s="131">
        <f>'UBS  Malta Cardoso'!P37</f>
        <v>50</v>
      </c>
      <c r="Q229" s="132">
        <f>'UBS  Malta Cardoso'!Q37</f>
        <v>0.25</v>
      </c>
    </row>
    <row r="230" spans="1:17">
      <c r="A230" s="246" t="str">
        <f>'UBS  Malta Cardoso'!A38</f>
        <v xml:space="preserve">Atividades Coletivas - Fonoaudiologo </v>
      </c>
      <c r="B230" s="128">
        <f>'UBS  Malta Cardoso'!B38</f>
        <v>30</v>
      </c>
      <c r="C230" s="129">
        <f>'UBS  Malta Cardoso'!C38</f>
        <v>3</v>
      </c>
      <c r="D230" s="433">
        <f>'UBS  Malta Cardoso'!D38</f>
        <v>8</v>
      </c>
      <c r="E230" s="433">
        <f>'UBS  Malta Cardoso'!E38</f>
        <v>3</v>
      </c>
      <c r="F230" s="130">
        <f>'UBS  Malta Cardoso'!F38</f>
        <v>4</v>
      </c>
      <c r="G230" s="130">
        <f>'UBS  Malta Cardoso'!G38</f>
        <v>2</v>
      </c>
      <c r="H230" s="105">
        <f>'UBS  Malta Cardoso'!H40</f>
        <v>77</v>
      </c>
      <c r="I230" s="105">
        <f>'UBS  Malta Cardoso'!I40</f>
        <v>0</v>
      </c>
      <c r="J230" s="105">
        <f>'UBS  Malta Cardoso'!J40</f>
        <v>0</v>
      </c>
      <c r="K230" s="105">
        <f>'UBS  Malta Cardoso'!K40</f>
        <v>0</v>
      </c>
      <c r="L230" s="105">
        <f>'UBS  Malta Cardoso'!L40</f>
        <v>0</v>
      </c>
      <c r="M230" s="105">
        <f>'UBS  Malta Cardoso'!M40</f>
        <v>0</v>
      </c>
      <c r="N230" s="105">
        <f>'UBS  Malta Cardoso'!N40</f>
        <v>0</v>
      </c>
      <c r="O230" s="131">
        <f>'UBS  Malta Cardoso'!O38</f>
        <v>180</v>
      </c>
      <c r="P230" s="131">
        <f>'UBS  Malta Cardoso'!P38</f>
        <v>58</v>
      </c>
      <c r="Q230" s="132">
        <f>'UBS  Malta Cardoso'!Q38</f>
        <v>0.32222222222222224</v>
      </c>
    </row>
    <row r="231" spans="1:17">
      <c r="A231" s="246" t="str">
        <f>'UBS  Malta Cardoso'!A39</f>
        <v xml:space="preserve">Atividades Coletivas - Nutricionista </v>
      </c>
      <c r="B231" s="128">
        <f>'UBS  Malta Cardoso'!B39</f>
        <v>40</v>
      </c>
      <c r="C231" s="129">
        <f>'UBS  Malta Cardoso'!C39</f>
        <v>0</v>
      </c>
      <c r="D231" s="433">
        <f>'UBS  Malta Cardoso'!D39</f>
        <v>0</v>
      </c>
      <c r="E231" s="433">
        <f>'UBS  Malta Cardoso'!E39</f>
        <v>0</v>
      </c>
      <c r="F231" s="130">
        <f>'UBS  Malta Cardoso'!F39</f>
        <v>0</v>
      </c>
      <c r="G231" s="130">
        <f>'UBS  Malta Cardoso'!G39</f>
        <v>0</v>
      </c>
      <c r="H231" s="104">
        <f>'UBS  Malta Cardoso'!H41</f>
        <v>2</v>
      </c>
      <c r="I231" s="104">
        <f>'UBS  Malta Cardoso'!I41</f>
        <v>0</v>
      </c>
      <c r="J231" s="104">
        <f>'UBS  Malta Cardoso'!J41</f>
        <v>0</v>
      </c>
      <c r="K231" s="104">
        <f>'UBS  Malta Cardoso'!K41</f>
        <v>0</v>
      </c>
      <c r="L231" s="104">
        <f>'UBS  Malta Cardoso'!L41</f>
        <v>0</v>
      </c>
      <c r="M231" s="104">
        <f>'UBS  Malta Cardoso'!M41</f>
        <v>0</v>
      </c>
      <c r="N231" s="104">
        <f>'UBS  Malta Cardoso'!N41</f>
        <v>0</v>
      </c>
      <c r="O231" s="131">
        <f>'UBS  Malta Cardoso'!O39</f>
        <v>200</v>
      </c>
      <c r="P231" s="131">
        <f>'UBS  Malta Cardoso'!P39</f>
        <v>6</v>
      </c>
      <c r="Q231" s="132">
        <f>'UBS  Malta Cardoso'!Q39</f>
        <v>0.03</v>
      </c>
    </row>
    <row r="232" spans="1:17">
      <c r="A232" s="246" t="str">
        <f>'UBS  Malta Cardoso'!A40</f>
        <v>Atividades Coletivas - Psicólogo</v>
      </c>
      <c r="B232" s="128">
        <f>'UBS  Malta Cardoso'!B40</f>
        <v>100</v>
      </c>
      <c r="C232" s="129">
        <f>'UBS  Malta Cardoso'!C40</f>
        <v>0</v>
      </c>
      <c r="D232" s="433">
        <f>'UBS  Malta Cardoso'!D40</f>
        <v>4</v>
      </c>
      <c r="E232" s="433">
        <f>'UBS  Malta Cardoso'!E40</f>
        <v>0</v>
      </c>
      <c r="F232" s="130">
        <f>'UBS  Malta Cardoso'!F40</f>
        <v>5</v>
      </c>
      <c r="G232" s="130">
        <f>'UBS  Malta Cardoso'!G40</f>
        <v>0</v>
      </c>
      <c r="H232" s="105">
        <f>'UBS  Malta Cardoso'!H42</f>
        <v>8</v>
      </c>
      <c r="I232" s="105">
        <f>'UBS  Malta Cardoso'!I42</f>
        <v>0</v>
      </c>
      <c r="J232" s="105">
        <f>'UBS  Malta Cardoso'!J42</f>
        <v>0</v>
      </c>
      <c r="K232" s="105">
        <f>'UBS  Malta Cardoso'!K42</f>
        <v>0</v>
      </c>
      <c r="L232" s="105">
        <f>'UBS  Malta Cardoso'!L42</f>
        <v>0</v>
      </c>
      <c r="M232" s="105">
        <f>'UBS  Malta Cardoso'!M42</f>
        <v>0</v>
      </c>
      <c r="N232" s="105">
        <f>'UBS  Malta Cardoso'!N42</f>
        <v>0</v>
      </c>
      <c r="O232" s="131">
        <f>'UBS  Malta Cardoso'!O40</f>
        <v>500</v>
      </c>
      <c r="P232" s="131">
        <f>'UBS  Malta Cardoso'!P40</f>
        <v>86</v>
      </c>
      <c r="Q232" s="132">
        <f>'UBS  Malta Cardoso'!Q40</f>
        <v>0.17199999999999999</v>
      </c>
    </row>
    <row r="233" spans="1:17">
      <c r="A233" s="246" t="str">
        <f>'UBS  Malta Cardoso'!A41</f>
        <v>Atividades Coletivas - Médico Psiquiatra</v>
      </c>
      <c r="B233" s="128">
        <f>'UBS  Malta Cardoso'!B41</f>
        <v>8</v>
      </c>
      <c r="C233" s="129">
        <f>'UBS  Malta Cardoso'!C41</f>
        <v>0</v>
      </c>
      <c r="D233" s="433">
        <f>'UBS  Malta Cardoso'!D41</f>
        <v>0</v>
      </c>
      <c r="E233" s="433">
        <f>'UBS  Malta Cardoso'!E41</f>
        <v>0</v>
      </c>
      <c r="F233" s="130">
        <f>'UBS  Malta Cardoso'!F41</f>
        <v>0</v>
      </c>
      <c r="G233" s="130">
        <f>'UBS  Malta Cardoso'!G41</f>
        <v>0</v>
      </c>
      <c r="H233" s="105">
        <f>'UBS  Malta Cardoso'!H43</f>
        <v>52</v>
      </c>
      <c r="I233" s="105">
        <f>'UBS  Malta Cardoso'!I43</f>
        <v>0</v>
      </c>
      <c r="J233" s="105">
        <f>'UBS  Malta Cardoso'!J43</f>
        <v>0</v>
      </c>
      <c r="K233" s="105">
        <f>'UBS  Malta Cardoso'!K43</f>
        <v>0</v>
      </c>
      <c r="L233" s="105">
        <f>'UBS  Malta Cardoso'!L43</f>
        <v>0</v>
      </c>
      <c r="M233" s="105">
        <f>'UBS  Malta Cardoso'!M43</f>
        <v>0</v>
      </c>
      <c r="N233" s="105">
        <f>'UBS  Malta Cardoso'!N43</f>
        <v>0</v>
      </c>
      <c r="O233" s="131">
        <f>'UBS  Malta Cardoso'!O41</f>
        <v>40</v>
      </c>
      <c r="P233" s="131">
        <f>'UBS  Malta Cardoso'!P41</f>
        <v>2</v>
      </c>
      <c r="Q233" s="132">
        <f>'UBS  Malta Cardoso'!Q41</f>
        <v>0.05</v>
      </c>
    </row>
    <row r="234" spans="1:17">
      <c r="A234" s="246" t="str">
        <f>'UBS  Malta Cardoso'!A42</f>
        <v>PICS - Atividade coletiva</v>
      </c>
      <c r="B234" s="128">
        <f>'UBS  Malta Cardoso'!B42</f>
        <v>42</v>
      </c>
      <c r="C234" s="129">
        <f>'UBS  Malta Cardoso'!C42</f>
        <v>35</v>
      </c>
      <c r="D234" s="433">
        <f>'UBS  Malta Cardoso'!D42</f>
        <v>37</v>
      </c>
      <c r="E234" s="433">
        <f>'UBS  Malta Cardoso'!E42</f>
        <v>24</v>
      </c>
      <c r="F234" s="130">
        <f>'UBS  Malta Cardoso'!F42</f>
        <v>23</v>
      </c>
      <c r="G234" s="130">
        <f>'UBS  Malta Cardoso'!G42</f>
        <v>0</v>
      </c>
      <c r="H234" s="105">
        <f>'UBS  Malta Cardoso'!H44</f>
        <v>0</v>
      </c>
      <c r="I234" s="105">
        <f>'UBS  Malta Cardoso'!I44</f>
        <v>0</v>
      </c>
      <c r="J234" s="105">
        <f>'UBS  Malta Cardoso'!J44</f>
        <v>0</v>
      </c>
      <c r="K234" s="105">
        <f>'UBS  Malta Cardoso'!K44</f>
        <v>0</v>
      </c>
      <c r="L234" s="105">
        <f>'UBS  Malta Cardoso'!L44</f>
        <v>0</v>
      </c>
      <c r="M234" s="105">
        <f>'UBS  Malta Cardoso'!M44</f>
        <v>0</v>
      </c>
      <c r="N234" s="105">
        <f>'UBS  Malta Cardoso'!N44</f>
        <v>0</v>
      </c>
      <c r="O234" s="131">
        <f>'UBS  Malta Cardoso'!O42</f>
        <v>252</v>
      </c>
      <c r="P234" s="131">
        <f>'UBS  Malta Cardoso'!P42</f>
        <v>127</v>
      </c>
      <c r="Q234" s="132">
        <f>'UBS  Malta Cardoso'!Q42</f>
        <v>0.50396825396825395</v>
      </c>
    </row>
    <row r="235" spans="1:17">
      <c r="A235" s="246" t="str">
        <f>'UBS  Malta Cardoso'!A43</f>
        <v>PICS - Atividade individual</v>
      </c>
      <c r="B235" s="128">
        <f>'UBS  Malta Cardoso'!B43</f>
        <v>60</v>
      </c>
      <c r="C235" s="129">
        <f>'UBS  Malta Cardoso'!C43</f>
        <v>70</v>
      </c>
      <c r="D235" s="433">
        <f>'UBS  Malta Cardoso'!D43</f>
        <v>23</v>
      </c>
      <c r="E235" s="433">
        <f>'UBS  Malta Cardoso'!E43</f>
        <v>126</v>
      </c>
      <c r="F235" s="130">
        <f>'UBS  Malta Cardoso'!F43</f>
        <v>77</v>
      </c>
      <c r="G235" s="130">
        <f>'UBS  Malta Cardoso'!G43</f>
        <v>1</v>
      </c>
      <c r="H235" s="105">
        <f>'UBS  Malta Cardoso'!H45</f>
        <v>131</v>
      </c>
      <c r="I235" s="105">
        <f>'UBS  Malta Cardoso'!I45</f>
        <v>0</v>
      </c>
      <c r="J235" s="105">
        <f>'UBS  Malta Cardoso'!J45</f>
        <v>0</v>
      </c>
      <c r="K235" s="105">
        <f>'UBS  Malta Cardoso'!K45</f>
        <v>0</v>
      </c>
      <c r="L235" s="105">
        <f>'UBS  Malta Cardoso'!L45</f>
        <v>0</v>
      </c>
      <c r="M235" s="105">
        <f>'UBS  Malta Cardoso'!M45</f>
        <v>0</v>
      </c>
      <c r="N235" s="105">
        <f>'UBS  Malta Cardoso'!N45</f>
        <v>0</v>
      </c>
      <c r="O235" s="131">
        <f>'UBS  Malta Cardoso'!O43</f>
        <v>360</v>
      </c>
      <c r="P235" s="131">
        <f>'UBS  Malta Cardoso'!P43</f>
        <v>349</v>
      </c>
      <c r="Q235" s="132">
        <f>'UBS  Malta Cardoso'!Q43</f>
        <v>0.96944444444444444</v>
      </c>
    </row>
    <row r="236" spans="1:17">
      <c r="A236" s="246" t="str">
        <f>'UBS  Malta Cardoso'!A44</f>
        <v>Visita Domiciliar do Agente Comunitário de Saúde</v>
      </c>
      <c r="B236" s="128">
        <f>'UBS  Malta Cardoso'!B44</f>
        <v>6000</v>
      </c>
      <c r="C236" s="129">
        <f>'UBS  Malta Cardoso'!C44</f>
        <v>7339</v>
      </c>
      <c r="D236" s="433">
        <f>'UBS  Malta Cardoso'!D44</f>
        <v>7051</v>
      </c>
      <c r="E236" s="433">
        <f>'UBS  Malta Cardoso'!E44</f>
        <v>7324</v>
      </c>
      <c r="F236" s="130">
        <f>'UBS  Malta Cardoso'!F44</f>
        <v>7511</v>
      </c>
      <c r="G236" s="130">
        <f>'UBS  Malta Cardoso'!G44</f>
        <v>3026</v>
      </c>
      <c r="H236" s="105">
        <f>'UBS  Malta Cardoso'!H46</f>
        <v>296</v>
      </c>
      <c r="I236" s="105">
        <f>'UBS  Malta Cardoso'!I46</f>
        <v>0</v>
      </c>
      <c r="J236" s="105">
        <f>'UBS  Malta Cardoso'!J46</f>
        <v>0</v>
      </c>
      <c r="K236" s="105">
        <f>'UBS  Malta Cardoso'!K46</f>
        <v>0</v>
      </c>
      <c r="L236" s="105">
        <f>'UBS  Malta Cardoso'!L46</f>
        <v>0</v>
      </c>
      <c r="M236" s="105">
        <f>'UBS  Malta Cardoso'!M46</f>
        <v>0</v>
      </c>
      <c r="N236" s="105">
        <f>'UBS  Malta Cardoso'!N46</f>
        <v>0</v>
      </c>
      <c r="O236" s="131">
        <f>'UBS  Malta Cardoso'!O44</f>
        <v>36000</v>
      </c>
      <c r="P236" s="131">
        <f>'UBS  Malta Cardoso'!P44</f>
        <v>32251</v>
      </c>
      <c r="Q236" s="132">
        <f>'UBS  Malta Cardoso'!Q44</f>
        <v>0.89586111111111111</v>
      </c>
    </row>
    <row r="237" spans="1:17">
      <c r="A237" s="246" t="str">
        <f>'UBS  Malta Cardoso'!A45</f>
        <v xml:space="preserve">Visita Domiciliar do Tec Enf </v>
      </c>
      <c r="B237" s="128">
        <f>'UBS  Malta Cardoso'!B45</f>
        <v>140</v>
      </c>
      <c r="C237" s="129">
        <f>'UBS  Malta Cardoso'!C45</f>
        <v>159</v>
      </c>
      <c r="D237" s="433">
        <f>'UBS  Malta Cardoso'!D45</f>
        <v>185</v>
      </c>
      <c r="E237" s="433">
        <f>'UBS  Malta Cardoso'!E45</f>
        <v>0</v>
      </c>
      <c r="F237" s="130">
        <f>'UBS  Malta Cardoso'!F45</f>
        <v>0</v>
      </c>
      <c r="G237" s="130">
        <f>'UBS  Malta Cardoso'!G45</f>
        <v>0</v>
      </c>
      <c r="H237" s="433">
        <f>'UBS  Malta Cardoso'!H45</f>
        <v>131</v>
      </c>
      <c r="I237" s="433">
        <f>'UBS  Malta Cardoso'!I45</f>
        <v>0</v>
      </c>
      <c r="J237" s="433">
        <f>'UBS  Malta Cardoso'!J45</f>
        <v>0</v>
      </c>
      <c r="K237" s="433">
        <f>'UBS  Malta Cardoso'!K45</f>
        <v>0</v>
      </c>
      <c r="L237" s="433">
        <f>'UBS  Malta Cardoso'!L45</f>
        <v>0</v>
      </c>
      <c r="M237" s="433">
        <f>'UBS  Malta Cardoso'!M45</f>
        <v>0</v>
      </c>
      <c r="N237" s="433">
        <f>'UBS  Malta Cardoso'!N45</f>
        <v>0</v>
      </c>
      <c r="O237" s="131">
        <f>'UBS  Malta Cardoso'!O45</f>
        <v>840</v>
      </c>
      <c r="P237" s="131">
        <f>'UBS  Malta Cardoso'!P45</f>
        <v>475</v>
      </c>
      <c r="Q237" s="132">
        <f>'UBS  Malta Cardoso'!Q45</f>
        <v>0.56547619047619047</v>
      </c>
    </row>
    <row r="238" spans="1:17" ht="16.5" thickBot="1">
      <c r="A238" s="246" t="str">
        <f>'UBS  Malta Cardoso'!A46</f>
        <v>Visita Domiciliar do  Téc Enf ESF</v>
      </c>
      <c r="B238" s="128">
        <f>'UBS  Malta Cardoso'!B46</f>
        <v>320</v>
      </c>
      <c r="C238" s="129">
        <f>'UBS  Malta Cardoso'!C46</f>
        <v>289</v>
      </c>
      <c r="D238" s="433">
        <f>'UBS  Malta Cardoso'!D46</f>
        <v>117</v>
      </c>
      <c r="E238" s="433">
        <f>'UBS  Malta Cardoso'!E46</f>
        <v>203</v>
      </c>
      <c r="F238" s="130">
        <f>'UBS  Malta Cardoso'!F46</f>
        <v>79</v>
      </c>
      <c r="G238" s="130">
        <f>'UBS  Malta Cardoso'!G46</f>
        <v>343</v>
      </c>
      <c r="H238" s="433">
        <f>'UBS  Malta Cardoso'!H46</f>
        <v>296</v>
      </c>
      <c r="I238" s="433">
        <f>'UBS  Malta Cardoso'!I46</f>
        <v>0</v>
      </c>
      <c r="J238" s="433">
        <f>'UBS  Malta Cardoso'!J46</f>
        <v>0</v>
      </c>
      <c r="K238" s="433">
        <f>'UBS  Malta Cardoso'!K46</f>
        <v>0</v>
      </c>
      <c r="L238" s="433">
        <f>'UBS  Malta Cardoso'!L46</f>
        <v>0</v>
      </c>
      <c r="M238" s="433">
        <f>'UBS  Malta Cardoso'!M46</f>
        <v>0</v>
      </c>
      <c r="N238" s="433">
        <f>'UBS  Malta Cardoso'!N46</f>
        <v>0</v>
      </c>
      <c r="O238" s="131">
        <f>'UBS  Malta Cardoso'!O46</f>
        <v>1920</v>
      </c>
      <c r="P238" s="131">
        <f>'UBS  Malta Cardoso'!P46</f>
        <v>1327</v>
      </c>
      <c r="Q238" s="132">
        <f>'UBS  Malta Cardoso'!Q46</f>
        <v>0.69114583333333335</v>
      </c>
    </row>
    <row r="239" spans="1:17" ht="16.5" thickBot="1">
      <c r="A239" s="107" t="str">
        <f>'UBS  Malta Cardoso'!A47</f>
        <v>SOMA</v>
      </c>
      <c r="B239" s="139">
        <f>'UBS  Malta Cardoso'!B47</f>
        <v>15211</v>
      </c>
      <c r="C239" s="109">
        <f>'UBS  Malta Cardoso'!C47</f>
        <v>15493</v>
      </c>
      <c r="D239" s="109">
        <f>'UBS  Malta Cardoso'!D47</f>
        <v>13794</v>
      </c>
      <c r="E239" s="109">
        <f>'UBS  Malta Cardoso'!E47</f>
        <v>16077</v>
      </c>
      <c r="F239" s="109">
        <f>'UBS  Malta Cardoso'!F47</f>
        <v>15513</v>
      </c>
      <c r="G239" s="109">
        <f>'UBS  Malta Cardoso'!G47</f>
        <v>10316</v>
      </c>
      <c r="H239" s="109">
        <f>'UBS  Malta Cardoso'!H47</f>
        <v>6341</v>
      </c>
      <c r="I239" s="109">
        <f>'UBS  Malta Cardoso'!I47</f>
        <v>0</v>
      </c>
      <c r="J239" s="109">
        <f>'UBS  Malta Cardoso'!J47</f>
        <v>0</v>
      </c>
      <c r="K239" s="109">
        <f>'UBS  Malta Cardoso'!K47</f>
        <v>0</v>
      </c>
      <c r="L239" s="109">
        <f>'UBS  Malta Cardoso'!L47</f>
        <v>0</v>
      </c>
      <c r="M239" s="109">
        <f>'UBS  Malta Cardoso'!M47</f>
        <v>0</v>
      </c>
      <c r="N239" s="109">
        <f>'UBS  Malta Cardoso'!N47</f>
        <v>0</v>
      </c>
      <c r="O239" s="109">
        <f>'UBS  Malta Cardoso'!O47</f>
        <v>91032</v>
      </c>
      <c r="P239" s="109">
        <f>'UBS  Malta Cardoso'!P47</f>
        <v>77534</v>
      </c>
      <c r="Q239" s="110">
        <f>'UBS  Malta Cardoso'!Q47</f>
        <v>0.85172247121891198</v>
      </c>
    </row>
    <row r="240" spans="1:17">
      <c r="A240" s="223"/>
      <c r="B240" s="236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169"/>
    </row>
    <row r="241" spans="1:17" ht="16.5" thickBot="1">
      <c r="A241" s="71" t="s">
        <v>215</v>
      </c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3"/>
    </row>
    <row r="242" spans="1:17" ht="16.5" thickBot="1">
      <c r="A242" s="97" t="s">
        <v>2</v>
      </c>
      <c r="B242" s="210" t="s">
        <v>194</v>
      </c>
      <c r="C242" s="79" t="s">
        <v>195</v>
      </c>
      <c r="D242" s="79" t="s">
        <v>196</v>
      </c>
      <c r="E242" s="79" t="s">
        <v>197</v>
      </c>
      <c r="F242" s="79" t="s">
        <v>198</v>
      </c>
      <c r="G242" s="79" t="s">
        <v>199</v>
      </c>
      <c r="H242" s="79" t="s">
        <v>200</v>
      </c>
      <c r="I242" s="79" t="s">
        <v>201</v>
      </c>
      <c r="J242" s="79" t="s">
        <v>202</v>
      </c>
      <c r="K242" s="79" t="s">
        <v>203</v>
      </c>
      <c r="L242" s="79" t="s">
        <v>204</v>
      </c>
      <c r="M242" s="79" t="s">
        <v>205</v>
      </c>
      <c r="N242" s="79" t="s">
        <v>206</v>
      </c>
      <c r="O242" s="79" t="s">
        <v>207</v>
      </c>
      <c r="P242" s="79" t="s">
        <v>208</v>
      </c>
      <c r="Q242" s="80" t="s">
        <v>19</v>
      </c>
    </row>
    <row r="243" spans="1:17" ht="16.5" thickTop="1">
      <c r="A243" s="239" t="str">
        <f>'UBS Real Parque'!A9</f>
        <v>Atividades Individuais - Assistente Social</v>
      </c>
      <c r="B243" s="101">
        <f>'UBS Real Parque'!B9</f>
        <v>122</v>
      </c>
      <c r="C243" s="83">
        <f>'UBS Real Parque'!C9</f>
        <v>118</v>
      </c>
      <c r="D243" s="84">
        <f>'UBS Real Parque'!D9</f>
        <v>148</v>
      </c>
      <c r="E243" s="84">
        <f>'UBS Real Parque'!E9</f>
        <v>241</v>
      </c>
      <c r="F243" s="84">
        <f>'UBS Real Parque'!F9</f>
        <v>0</v>
      </c>
      <c r="G243" s="84">
        <f>'UBS Real Parque'!G9</f>
        <v>119</v>
      </c>
      <c r="H243" s="84">
        <f>'UBS Real Parque'!H9</f>
        <v>98</v>
      </c>
      <c r="I243" s="84">
        <f>'UBS Real Parque'!I9</f>
        <v>0</v>
      </c>
      <c r="J243" s="84">
        <f>'UBS Real Parque'!J9</f>
        <v>0</v>
      </c>
      <c r="K243" s="84">
        <f>'UBS Real Parque'!K9</f>
        <v>0</v>
      </c>
      <c r="L243" s="84">
        <f>'UBS Real Parque'!L9</f>
        <v>0</v>
      </c>
      <c r="M243" s="84">
        <f>'UBS Real Parque'!M9</f>
        <v>0</v>
      </c>
      <c r="N243" s="84">
        <f>'UBS Real Parque'!N9</f>
        <v>0</v>
      </c>
      <c r="O243" s="56">
        <f>'UBS Real Parque'!O9</f>
        <v>732</v>
      </c>
      <c r="P243" s="56">
        <f>'UBS Real Parque'!P9</f>
        <v>724</v>
      </c>
      <c r="Q243" s="102">
        <f>'UBS Real Parque'!Q9</f>
        <v>0.98907103825136611</v>
      </c>
    </row>
    <row r="244" spans="1:17">
      <c r="A244" s="239" t="str">
        <f>'UBS Real Parque'!A10</f>
        <v>Atividades Individuais - Psicólogo</v>
      </c>
      <c r="B244" s="101">
        <f>'UBS Real Parque'!B10</f>
        <v>60</v>
      </c>
      <c r="C244" s="83">
        <f>'UBS Real Parque'!C10</f>
        <v>98</v>
      </c>
      <c r="D244" s="84">
        <f>'UBS Real Parque'!D10</f>
        <v>61</v>
      </c>
      <c r="E244" s="84">
        <f>'UBS Real Parque'!E10</f>
        <v>74</v>
      </c>
      <c r="F244" s="84">
        <f>'UBS Real Parque'!F10</f>
        <v>0</v>
      </c>
      <c r="G244" s="84">
        <f>'UBS Real Parque'!G10</f>
        <v>86</v>
      </c>
      <c r="H244" s="84">
        <f>'UBS Real Parque'!H10</f>
        <v>110</v>
      </c>
      <c r="I244" s="84">
        <f>'UBS Real Parque'!I10</f>
        <v>0</v>
      </c>
      <c r="J244" s="84">
        <f>'UBS Real Parque'!J10</f>
        <v>0</v>
      </c>
      <c r="K244" s="84">
        <f>'UBS Real Parque'!K10</f>
        <v>0</v>
      </c>
      <c r="L244" s="84">
        <f>'UBS Real Parque'!L10</f>
        <v>0</v>
      </c>
      <c r="M244" s="84">
        <f>'UBS Real Parque'!M10</f>
        <v>0</v>
      </c>
      <c r="N244" s="84">
        <f>'UBS Real Parque'!N10</f>
        <v>0</v>
      </c>
      <c r="O244" s="56">
        <f>'UBS Real Parque'!O10</f>
        <v>360</v>
      </c>
      <c r="P244" s="56">
        <f>'UBS Real Parque'!P10</f>
        <v>429</v>
      </c>
      <c r="Q244" s="102">
        <f>'UBS Real Parque'!Q10</f>
        <v>1.1916666666666667</v>
      </c>
    </row>
    <row r="245" spans="1:17">
      <c r="A245" s="240" t="str">
        <f>'UBS Real Parque'!A11</f>
        <v>Atividades Individuais - Farmacêutico</v>
      </c>
      <c r="B245" s="101">
        <f>'UBS Real Parque'!B11</f>
        <v>96</v>
      </c>
      <c r="C245" s="83">
        <f>'UBS Real Parque'!C11</f>
        <v>109</v>
      </c>
      <c r="D245" s="84">
        <f>'UBS Real Parque'!D11</f>
        <v>109</v>
      </c>
      <c r="E245" s="84">
        <f>'UBS Real Parque'!E11</f>
        <v>152</v>
      </c>
      <c r="F245" s="84">
        <f>'UBS Real Parque'!F11</f>
        <v>5</v>
      </c>
      <c r="G245" s="84">
        <f>'UBS Real Parque'!G11</f>
        <v>136</v>
      </c>
      <c r="H245" s="84">
        <f>'UBS Real Parque'!H11</f>
        <v>103</v>
      </c>
      <c r="I245" s="84">
        <f>'UBS Real Parque'!I11</f>
        <v>0</v>
      </c>
      <c r="J245" s="84">
        <f>'UBS Real Parque'!J11</f>
        <v>0</v>
      </c>
      <c r="K245" s="84">
        <f>'UBS Real Parque'!K11</f>
        <v>0</v>
      </c>
      <c r="L245" s="84">
        <f>'UBS Real Parque'!L11</f>
        <v>0</v>
      </c>
      <c r="M245" s="84">
        <f>'UBS Real Parque'!M11</f>
        <v>0</v>
      </c>
      <c r="N245" s="84">
        <f>'UBS Real Parque'!N11</f>
        <v>0</v>
      </c>
      <c r="O245" s="56">
        <f>'UBS Real Parque'!O11</f>
        <v>576</v>
      </c>
      <c r="P245" s="56">
        <f>'UBS Real Parque'!P11</f>
        <v>614</v>
      </c>
      <c r="Q245" s="102">
        <f>'UBS Real Parque'!Q11</f>
        <v>1.0659722222222223</v>
      </c>
    </row>
    <row r="246" spans="1:17">
      <c r="A246" s="240" t="str">
        <f>'UBS Real Parque'!A12</f>
        <v>Atividades Individuais - Fisioterapeuta</v>
      </c>
      <c r="B246" s="101">
        <f>'UBS Real Parque'!B12</f>
        <v>46</v>
      </c>
      <c r="C246" s="83">
        <f>'UBS Real Parque'!C12</f>
        <v>54</v>
      </c>
      <c r="D246" s="84">
        <f>'UBS Real Parque'!D12</f>
        <v>50</v>
      </c>
      <c r="E246" s="84">
        <f>'UBS Real Parque'!E12</f>
        <v>113</v>
      </c>
      <c r="F246" s="84">
        <f>'UBS Real Parque'!F12</f>
        <v>0</v>
      </c>
      <c r="G246" s="84">
        <f>'UBS Real Parque'!G12</f>
        <v>82</v>
      </c>
      <c r="H246" s="84">
        <f>'UBS Real Parque'!H12</f>
        <v>57</v>
      </c>
      <c r="I246" s="84">
        <f>'UBS Real Parque'!I12</f>
        <v>0</v>
      </c>
      <c r="J246" s="84">
        <f>'UBS Real Parque'!J12</f>
        <v>0</v>
      </c>
      <c r="K246" s="84">
        <f>'UBS Real Parque'!K12</f>
        <v>0</v>
      </c>
      <c r="L246" s="84">
        <f>'UBS Real Parque'!L12</f>
        <v>0</v>
      </c>
      <c r="M246" s="84">
        <f>'UBS Real Parque'!M12</f>
        <v>0</v>
      </c>
      <c r="N246" s="84">
        <f>'UBS Real Parque'!N12</f>
        <v>0</v>
      </c>
      <c r="O246" s="56">
        <f>'UBS Real Parque'!O12</f>
        <v>276</v>
      </c>
      <c r="P246" s="56">
        <f>'UBS Real Parque'!P12</f>
        <v>356</v>
      </c>
      <c r="Q246" s="102">
        <f>'UBS Real Parque'!Q12</f>
        <v>1.2898550724637681</v>
      </c>
    </row>
    <row r="247" spans="1:17">
      <c r="A247" s="240" t="str">
        <f>'UBS Real Parque'!A13</f>
        <v>Atividades Individuais - Médico Psiquiatra</v>
      </c>
      <c r="B247" s="101">
        <f>'UBS Real Parque'!B13</f>
        <v>110</v>
      </c>
      <c r="C247" s="83">
        <f>'UBS Real Parque'!C13</f>
        <v>0</v>
      </c>
      <c r="D247" s="84">
        <f>'UBS Real Parque'!D13</f>
        <v>127</v>
      </c>
      <c r="E247" s="84">
        <f>'UBS Real Parque'!E13</f>
        <v>116</v>
      </c>
      <c r="F247" s="84">
        <f>'UBS Real Parque'!F13</f>
        <v>0</v>
      </c>
      <c r="G247" s="84">
        <f>'UBS Real Parque'!G13</f>
        <v>138</v>
      </c>
      <c r="H247" s="84">
        <f>'UBS Real Parque'!H13</f>
        <v>81</v>
      </c>
      <c r="I247" s="84">
        <f>'UBS Real Parque'!I13</f>
        <v>0</v>
      </c>
      <c r="J247" s="84">
        <f>'UBS Real Parque'!J13</f>
        <v>0</v>
      </c>
      <c r="K247" s="84">
        <f>'UBS Real Parque'!K13</f>
        <v>0</v>
      </c>
      <c r="L247" s="84">
        <f>'UBS Real Parque'!L13</f>
        <v>0</v>
      </c>
      <c r="M247" s="84">
        <f>'UBS Real Parque'!M13</f>
        <v>0</v>
      </c>
      <c r="N247" s="84">
        <f>'UBS Real Parque'!N13</f>
        <v>0</v>
      </c>
      <c r="O247" s="56">
        <f>'UBS Real Parque'!O13</f>
        <v>660</v>
      </c>
      <c r="P247" s="56">
        <f>'UBS Real Parque'!P13</f>
        <v>462</v>
      </c>
      <c r="Q247" s="102">
        <f>'UBS Real Parque'!Q13</f>
        <v>0.7</v>
      </c>
    </row>
    <row r="248" spans="1:17">
      <c r="A248" s="240" t="str">
        <f>'UBS Real Parque'!A14</f>
        <v>Atividades Individuais - Fonoaudiólogo</v>
      </c>
      <c r="B248" s="101">
        <f>'UBS Real Parque'!B14</f>
        <v>46</v>
      </c>
      <c r="C248" s="83">
        <f>'UBS Real Parque'!C14</f>
        <v>28</v>
      </c>
      <c r="D248" s="84">
        <f>'UBS Real Parque'!D14</f>
        <v>67</v>
      </c>
      <c r="E248" s="84">
        <f>'UBS Real Parque'!E14</f>
        <v>0</v>
      </c>
      <c r="F248" s="84">
        <f>'UBS Real Parque'!F14</f>
        <v>0</v>
      </c>
      <c r="G248" s="84">
        <f>'UBS Real Parque'!G14</f>
        <v>58</v>
      </c>
      <c r="H248" s="84">
        <f>'UBS Real Parque'!H14</f>
        <v>48</v>
      </c>
      <c r="I248" s="84">
        <f>'UBS Real Parque'!I14</f>
        <v>0</v>
      </c>
      <c r="J248" s="84">
        <f>'UBS Real Parque'!J14</f>
        <v>0</v>
      </c>
      <c r="K248" s="84">
        <f>'UBS Real Parque'!K14</f>
        <v>0</v>
      </c>
      <c r="L248" s="84">
        <f>'UBS Real Parque'!L14</f>
        <v>0</v>
      </c>
      <c r="M248" s="84">
        <f>'UBS Real Parque'!M14</f>
        <v>0</v>
      </c>
      <c r="N248" s="84">
        <f>'UBS Real Parque'!N14</f>
        <v>0</v>
      </c>
      <c r="O248" s="56">
        <f>'UBS Real Parque'!O14</f>
        <v>276</v>
      </c>
      <c r="P248" s="56">
        <f>'UBS Real Parque'!P14</f>
        <v>201</v>
      </c>
      <c r="Q248" s="102">
        <f>'UBS Real Parque'!Q14</f>
        <v>0.72826086956521741</v>
      </c>
    </row>
    <row r="249" spans="1:17">
      <c r="A249" s="240" t="str">
        <f>'UBS Real Parque'!A15</f>
        <v>Atividades Individuias - Nutricionista</v>
      </c>
      <c r="B249" s="101">
        <f>'UBS Real Parque'!B15</f>
        <v>60</v>
      </c>
      <c r="C249" s="83">
        <f>'UBS Real Parque'!C15</f>
        <v>87</v>
      </c>
      <c r="D249" s="84">
        <f>'UBS Real Parque'!D15</f>
        <v>28</v>
      </c>
      <c r="E249" s="84">
        <f>'UBS Real Parque'!E15</f>
        <v>0</v>
      </c>
      <c r="F249" s="84">
        <f>'UBS Real Parque'!F15</f>
        <v>6</v>
      </c>
      <c r="G249" s="84">
        <f>'UBS Real Parque'!G15</f>
        <v>69</v>
      </c>
      <c r="H249" s="84">
        <f>'UBS Real Parque'!H15</f>
        <v>122</v>
      </c>
      <c r="I249" s="84">
        <f>'UBS Real Parque'!I15</f>
        <v>0</v>
      </c>
      <c r="J249" s="84">
        <f>'UBS Real Parque'!J15</f>
        <v>0</v>
      </c>
      <c r="K249" s="84">
        <f>'UBS Real Parque'!K15</f>
        <v>0</v>
      </c>
      <c r="L249" s="84">
        <f>'UBS Real Parque'!L15</f>
        <v>0</v>
      </c>
      <c r="M249" s="84">
        <f>'UBS Real Parque'!M15</f>
        <v>0</v>
      </c>
      <c r="N249" s="84">
        <f>'UBS Real Parque'!N15</f>
        <v>0</v>
      </c>
      <c r="O249" s="56">
        <f>'UBS Real Parque'!O15</f>
        <v>360</v>
      </c>
      <c r="P249" s="56">
        <f>'UBS Real Parque'!P15</f>
        <v>312</v>
      </c>
      <c r="Q249" s="102">
        <f>'UBS Real Parque'!Q15</f>
        <v>0.8666666666666667</v>
      </c>
    </row>
    <row r="250" spans="1:17">
      <c r="A250" s="240" t="str">
        <f>'UBS Real Parque'!A16</f>
        <v>Atividades Individuais - Educador Físico</v>
      </c>
      <c r="B250" s="101">
        <f>'UBS Real Parque'!B16</f>
        <v>15</v>
      </c>
      <c r="C250" s="83">
        <f>'UBS Real Parque'!C16</f>
        <v>15</v>
      </c>
      <c r="D250" s="84">
        <f>'UBS Real Parque'!D16</f>
        <v>17</v>
      </c>
      <c r="E250" s="84">
        <f>'UBS Real Parque'!E16</f>
        <v>15</v>
      </c>
      <c r="F250" s="84">
        <f>'UBS Real Parque'!F16</f>
        <v>0</v>
      </c>
      <c r="G250" s="84">
        <f>'UBS Real Parque'!G16</f>
        <v>16</v>
      </c>
      <c r="H250" s="84">
        <f>'UBS Real Parque'!H16</f>
        <v>10</v>
      </c>
      <c r="I250" s="84">
        <f>'UBS Real Parque'!I16</f>
        <v>0</v>
      </c>
      <c r="J250" s="84">
        <f>'UBS Real Parque'!J16</f>
        <v>0</v>
      </c>
      <c r="K250" s="84">
        <f>'UBS Real Parque'!K16</f>
        <v>0</v>
      </c>
      <c r="L250" s="84">
        <f>'UBS Real Parque'!L16</f>
        <v>0</v>
      </c>
      <c r="M250" s="84">
        <f>'UBS Real Parque'!M16</f>
        <v>0</v>
      </c>
      <c r="N250" s="84">
        <f>'UBS Real Parque'!N16</f>
        <v>0</v>
      </c>
      <c r="O250" s="56">
        <f>'UBS Real Parque'!O16</f>
        <v>90</v>
      </c>
      <c r="P250" s="56">
        <f>'UBS Real Parque'!P16</f>
        <v>73</v>
      </c>
      <c r="Q250" s="102">
        <f>'UBS Real Parque'!Q16</f>
        <v>0.81111111111111112</v>
      </c>
    </row>
    <row r="251" spans="1:17">
      <c r="A251" s="240" t="str">
        <f>'UBS Real Parque'!A17</f>
        <v>Consulta Enfermagem do Enfermeiro</v>
      </c>
      <c r="B251" s="101">
        <f>'UBS Real Parque'!B17</f>
        <v>288</v>
      </c>
      <c r="C251" s="83">
        <f>'UBS Real Parque'!C17</f>
        <v>379</v>
      </c>
      <c r="D251" s="83">
        <f>'UBS Real Parque'!D17</f>
        <v>524</v>
      </c>
      <c r="E251" s="83">
        <f>'UBS Real Parque'!E17</f>
        <v>776</v>
      </c>
      <c r="F251" s="83">
        <f>'UBS Real Parque'!F17</f>
        <v>731</v>
      </c>
      <c r="G251" s="83">
        <f>'UBS Real Parque'!G17</f>
        <v>668</v>
      </c>
      <c r="H251" s="83">
        <f>'UBS Real Parque'!H17</f>
        <v>428</v>
      </c>
      <c r="I251" s="83">
        <f>'UBS Real Parque'!I17</f>
        <v>0</v>
      </c>
      <c r="J251" s="83">
        <f>'UBS Real Parque'!J17</f>
        <v>0</v>
      </c>
      <c r="K251" s="83">
        <f>'UBS Real Parque'!K17</f>
        <v>0</v>
      </c>
      <c r="L251" s="83">
        <f>'UBS Real Parque'!L17</f>
        <v>0</v>
      </c>
      <c r="M251" s="83">
        <f>'UBS Real Parque'!M17</f>
        <v>0</v>
      </c>
      <c r="N251" s="83">
        <f>'UBS Real Parque'!N17</f>
        <v>0</v>
      </c>
      <c r="O251" s="56">
        <f>'UBS Real Parque'!O17</f>
        <v>1728</v>
      </c>
      <c r="P251" s="56">
        <f>'UBS Real Parque'!P17</f>
        <v>3506</v>
      </c>
      <c r="Q251" s="102">
        <f>'UBS Real Parque'!Q17</f>
        <v>2.0289351851851851</v>
      </c>
    </row>
    <row r="252" spans="1:17">
      <c r="A252" s="240" t="str">
        <f>'UBS Real Parque'!A18</f>
        <v>Consulta Enfermagem do Enfermeiro ESF</v>
      </c>
      <c r="B252" s="101">
        <f>'UBS Real Parque'!B18</f>
        <v>360</v>
      </c>
      <c r="C252" s="83">
        <f>'UBS Real Parque'!C18</f>
        <v>501</v>
      </c>
      <c r="D252" s="83">
        <f>'UBS Real Parque'!D18</f>
        <v>402</v>
      </c>
      <c r="E252" s="83">
        <f>'UBS Real Parque'!E18</f>
        <v>645</v>
      </c>
      <c r="F252" s="83">
        <f>'UBS Real Parque'!F18</f>
        <v>506</v>
      </c>
      <c r="G252" s="83">
        <f>'UBS Real Parque'!G18</f>
        <v>488</v>
      </c>
      <c r="H252" s="83">
        <f>'UBS Real Parque'!H18</f>
        <v>384</v>
      </c>
      <c r="I252" s="83">
        <f>'UBS Real Parque'!I18</f>
        <v>0</v>
      </c>
      <c r="J252" s="83">
        <f>'UBS Real Parque'!J18</f>
        <v>0</v>
      </c>
      <c r="K252" s="83">
        <f>'UBS Real Parque'!K18</f>
        <v>0</v>
      </c>
      <c r="L252" s="83">
        <f>'UBS Real Parque'!L18</f>
        <v>0</v>
      </c>
      <c r="M252" s="83">
        <f>'UBS Real Parque'!M18</f>
        <v>0</v>
      </c>
      <c r="N252" s="83">
        <f>'UBS Real Parque'!N18</f>
        <v>0</v>
      </c>
      <c r="O252" s="56">
        <f>'UBS Real Parque'!O18</f>
        <v>2160</v>
      </c>
      <c r="P252" s="56">
        <f>'UBS Real Parque'!P18</f>
        <v>2926</v>
      </c>
      <c r="Q252" s="102">
        <f>'UBS Real Parque'!Q18</f>
        <v>1.3546296296296296</v>
      </c>
    </row>
    <row r="253" spans="1:17">
      <c r="A253" s="240" t="str">
        <f>'UBS Real Parque'!A19</f>
        <v>Consulta Médica do Clínico Geral</v>
      </c>
      <c r="B253" s="101">
        <f>'UBS Real Parque'!B19</f>
        <v>264</v>
      </c>
      <c r="C253" s="83">
        <f>'UBS Real Parque'!C19</f>
        <v>287</v>
      </c>
      <c r="D253" s="83">
        <f>'UBS Real Parque'!D19</f>
        <v>159</v>
      </c>
      <c r="E253" s="83">
        <f>'UBS Real Parque'!E19</f>
        <v>323</v>
      </c>
      <c r="F253" s="83">
        <f>'UBS Real Parque'!F19</f>
        <v>254</v>
      </c>
      <c r="G253" s="83">
        <f>'UBS Real Parque'!G19</f>
        <v>65</v>
      </c>
      <c r="H253" s="83">
        <f>'UBS Real Parque'!H19</f>
        <v>203</v>
      </c>
      <c r="I253" s="83">
        <f>'UBS Real Parque'!I19</f>
        <v>0</v>
      </c>
      <c r="J253" s="83">
        <f>'UBS Real Parque'!J19</f>
        <v>0</v>
      </c>
      <c r="K253" s="83">
        <f>'UBS Real Parque'!K19</f>
        <v>0</v>
      </c>
      <c r="L253" s="83">
        <f>'UBS Real Parque'!L19</f>
        <v>0</v>
      </c>
      <c r="M253" s="83">
        <f>'UBS Real Parque'!M19</f>
        <v>0</v>
      </c>
      <c r="N253" s="83">
        <f>'UBS Real Parque'!N19</f>
        <v>0</v>
      </c>
      <c r="O253" s="56">
        <f>'UBS Real Parque'!O19</f>
        <v>1584</v>
      </c>
      <c r="P253" s="56">
        <f>'UBS Real Parque'!P19</f>
        <v>1291</v>
      </c>
      <c r="Q253" s="102">
        <f>'UBS Real Parque'!Q19</f>
        <v>0.81502525252525249</v>
      </c>
    </row>
    <row r="254" spans="1:17">
      <c r="A254" s="240" t="str">
        <f>'UBS Real Parque'!A20</f>
        <v>Consulta Médica do G.O.</v>
      </c>
      <c r="B254" s="101">
        <f>'UBS Real Parque'!B20</f>
        <v>317</v>
      </c>
      <c r="C254" s="83">
        <f>'UBS Real Parque'!C20</f>
        <v>137</v>
      </c>
      <c r="D254" s="84">
        <f>'UBS Real Parque'!D20</f>
        <v>172</v>
      </c>
      <c r="E254" s="84">
        <f>'UBS Real Parque'!E20</f>
        <v>205</v>
      </c>
      <c r="F254" s="84">
        <f>'UBS Real Parque'!F20</f>
        <v>216</v>
      </c>
      <c r="G254" s="84">
        <f>'UBS Real Parque'!G20</f>
        <v>237</v>
      </c>
      <c r="H254" s="84">
        <f>'UBS Real Parque'!H20</f>
        <v>201</v>
      </c>
      <c r="I254" s="84">
        <f>'UBS Real Parque'!I20</f>
        <v>0</v>
      </c>
      <c r="J254" s="84">
        <f>'UBS Real Parque'!J20</f>
        <v>0</v>
      </c>
      <c r="K254" s="84">
        <f>'UBS Real Parque'!K20</f>
        <v>0</v>
      </c>
      <c r="L254" s="84">
        <f>'UBS Real Parque'!L20</f>
        <v>0</v>
      </c>
      <c r="M254" s="84">
        <f>'UBS Real Parque'!M20</f>
        <v>0</v>
      </c>
      <c r="N254" s="84">
        <f>'UBS Real Parque'!N20</f>
        <v>0</v>
      </c>
      <c r="O254" s="56">
        <f>'UBS Real Parque'!O20</f>
        <v>1902</v>
      </c>
      <c r="P254" s="56">
        <f>'UBS Real Parque'!P20</f>
        <v>1168</v>
      </c>
      <c r="Q254" s="102">
        <f>'UBS Real Parque'!Q20</f>
        <v>0.6140904311251314</v>
      </c>
    </row>
    <row r="255" spans="1:17">
      <c r="A255" s="240" t="str">
        <f>'UBS Real Parque'!A21</f>
        <v>Consulta Médica do Médico ESF</v>
      </c>
      <c r="B255" s="101">
        <f>'UBS Real Parque'!B21</f>
        <v>832</v>
      </c>
      <c r="C255" s="83">
        <f>'UBS Real Parque'!C21</f>
        <v>455</v>
      </c>
      <c r="D255" s="84">
        <f>'UBS Real Parque'!D21</f>
        <v>720</v>
      </c>
      <c r="E255" s="84">
        <f>'UBS Real Parque'!E21</f>
        <v>1028</v>
      </c>
      <c r="F255" s="84">
        <f>'UBS Real Parque'!F21</f>
        <v>799</v>
      </c>
      <c r="G255" s="84">
        <f>'UBS Real Parque'!G21</f>
        <v>638</v>
      </c>
      <c r="H255" s="84">
        <f>'UBS Real Parque'!H21</f>
        <v>477</v>
      </c>
      <c r="I255" s="84">
        <f>'UBS Real Parque'!I21</f>
        <v>0</v>
      </c>
      <c r="J255" s="84">
        <f>'UBS Real Parque'!J21</f>
        <v>0</v>
      </c>
      <c r="K255" s="84">
        <f>'UBS Real Parque'!K21</f>
        <v>0</v>
      </c>
      <c r="L255" s="84">
        <f>'UBS Real Parque'!L21</f>
        <v>0</v>
      </c>
      <c r="M255" s="84">
        <f>'UBS Real Parque'!M21</f>
        <v>0</v>
      </c>
      <c r="N255" s="84">
        <f>'UBS Real Parque'!N21</f>
        <v>0</v>
      </c>
      <c r="O255" s="56">
        <f>'UBS Real Parque'!O21</f>
        <v>4992</v>
      </c>
      <c r="P255" s="56">
        <f>'UBS Real Parque'!P21</f>
        <v>4117</v>
      </c>
      <c r="Q255" s="102">
        <f>'UBS Real Parque'!Q21</f>
        <v>0.82471955128205132</v>
      </c>
    </row>
    <row r="256" spans="1:17">
      <c r="A256" s="240" t="str">
        <f>'UBS Real Parque'!A22</f>
        <v>Consulta Médica do Médico Generalista</v>
      </c>
      <c r="B256" s="101">
        <f>'UBS Real Parque'!B22</f>
        <v>264</v>
      </c>
      <c r="C256" s="83">
        <f>'UBS Real Parque'!C22</f>
        <v>141</v>
      </c>
      <c r="D256" s="84">
        <f>'UBS Real Parque'!D22</f>
        <v>135</v>
      </c>
      <c r="E256" s="84">
        <f>'UBS Real Parque'!E22</f>
        <v>926</v>
      </c>
      <c r="F256" s="84">
        <f>'UBS Real Parque'!F22</f>
        <v>875</v>
      </c>
      <c r="G256" s="84">
        <f>'UBS Real Parque'!G22</f>
        <v>169</v>
      </c>
      <c r="H256" s="84">
        <f>'UBS Real Parque'!H22</f>
        <v>97</v>
      </c>
      <c r="I256" s="84">
        <f>'UBS Real Parque'!I22</f>
        <v>0</v>
      </c>
      <c r="J256" s="84">
        <f>'UBS Real Parque'!J22</f>
        <v>0</v>
      </c>
      <c r="K256" s="84">
        <f>'UBS Real Parque'!K22</f>
        <v>0</v>
      </c>
      <c r="L256" s="84">
        <f>'UBS Real Parque'!L22</f>
        <v>0</v>
      </c>
      <c r="M256" s="84">
        <f>'UBS Real Parque'!M22</f>
        <v>0</v>
      </c>
      <c r="N256" s="84">
        <f>'UBS Real Parque'!N22</f>
        <v>0</v>
      </c>
      <c r="O256" s="56">
        <f>'UBS Real Parque'!O22</f>
        <v>1584</v>
      </c>
      <c r="P256" s="56">
        <f>'UBS Real Parque'!P22</f>
        <v>2343</v>
      </c>
      <c r="Q256" s="102">
        <f>'UBS Real Parque'!Q22</f>
        <v>1.4791666666666667</v>
      </c>
    </row>
    <row r="257" spans="1:17">
      <c r="A257" s="240" t="str">
        <f>'UBS Real Parque'!A23</f>
        <v>Consulta Médica do Médico PMMB</v>
      </c>
      <c r="B257" s="101">
        <f>'UBS Real Parque'!B23</f>
        <v>388</v>
      </c>
      <c r="C257" s="83">
        <f>'UBS Real Parque'!C23</f>
        <v>229</v>
      </c>
      <c r="D257" s="84">
        <f>'UBS Real Parque'!D23</f>
        <v>275</v>
      </c>
      <c r="E257" s="84">
        <f>'UBS Real Parque'!E23</f>
        <v>926</v>
      </c>
      <c r="F257" s="84">
        <f>'UBS Real Parque'!F23</f>
        <v>875</v>
      </c>
      <c r="G257" s="84">
        <f>'UBS Real Parque'!G23</f>
        <v>349</v>
      </c>
      <c r="H257" s="84">
        <f>'UBS Real Parque'!H23</f>
        <v>327</v>
      </c>
      <c r="I257" s="84">
        <f>'UBS Real Parque'!I23</f>
        <v>0</v>
      </c>
      <c r="J257" s="84">
        <f>'UBS Real Parque'!J23</f>
        <v>0</v>
      </c>
      <c r="K257" s="84">
        <f>'UBS Real Parque'!K23</f>
        <v>0</v>
      </c>
      <c r="L257" s="84">
        <f>'UBS Real Parque'!L23</f>
        <v>0</v>
      </c>
      <c r="M257" s="84">
        <f>'UBS Real Parque'!M23</f>
        <v>0</v>
      </c>
      <c r="N257" s="84">
        <f>'UBS Real Parque'!N23</f>
        <v>0</v>
      </c>
      <c r="O257" s="56">
        <f>'UBS Real Parque'!O23</f>
        <v>2328</v>
      </c>
      <c r="P257" s="56">
        <f>'UBS Real Parque'!P23</f>
        <v>2981</v>
      </c>
      <c r="Q257" s="102">
        <f>'UBS Real Parque'!Q23</f>
        <v>1.2804982817869415</v>
      </c>
    </row>
    <row r="258" spans="1:17">
      <c r="A258" s="240" t="str">
        <f>'UBS Real Parque'!A24</f>
        <v>Consulta Médica do Médico PMMB  ESF</v>
      </c>
      <c r="B258" s="101">
        <f>'UBS Real Parque'!B24</f>
        <v>374</v>
      </c>
      <c r="C258" s="83">
        <f>'UBS Real Parque'!C24</f>
        <v>349</v>
      </c>
      <c r="D258" s="84">
        <f>'UBS Real Parque'!D24</f>
        <v>194</v>
      </c>
      <c r="E258" s="84">
        <f>'UBS Real Parque'!E24</f>
        <v>926</v>
      </c>
      <c r="F258" s="84">
        <f>'UBS Real Parque'!F24</f>
        <v>875</v>
      </c>
      <c r="G258" s="84">
        <f>'UBS Real Parque'!G24</f>
        <v>291</v>
      </c>
      <c r="H258" s="84">
        <f>'UBS Real Parque'!H24</f>
        <v>219</v>
      </c>
      <c r="I258" s="84">
        <f>'UBS Real Parque'!I24</f>
        <v>0</v>
      </c>
      <c r="J258" s="84">
        <f>'UBS Real Parque'!J24</f>
        <v>0</v>
      </c>
      <c r="K258" s="84">
        <f>'UBS Real Parque'!K24</f>
        <v>0</v>
      </c>
      <c r="L258" s="84">
        <f>'UBS Real Parque'!L24</f>
        <v>0</v>
      </c>
      <c r="M258" s="84">
        <f>'UBS Real Parque'!M24</f>
        <v>0</v>
      </c>
      <c r="N258" s="84">
        <f>'UBS Real Parque'!N24</f>
        <v>0</v>
      </c>
      <c r="O258" s="56">
        <f>'UBS Real Parque'!O24</f>
        <v>2244</v>
      </c>
      <c r="P258" s="56">
        <f>'UBS Real Parque'!P24</f>
        <v>2854</v>
      </c>
      <c r="Q258" s="102">
        <f>'UBS Real Parque'!Q24</f>
        <v>1.2718360071301247</v>
      </c>
    </row>
    <row r="259" spans="1:17">
      <c r="A259" s="240" t="str">
        <f>'UBS Real Parque'!A25</f>
        <v>Consulta/At. Domiciliar do Médico PMMB ESF</v>
      </c>
      <c r="B259" s="101">
        <f>'UBS Real Parque'!B25</f>
        <v>14</v>
      </c>
      <c r="C259" s="83">
        <f>'UBS Real Parque'!C25</f>
        <v>0</v>
      </c>
      <c r="D259" s="84">
        <f>'UBS Real Parque'!D25</f>
        <v>1</v>
      </c>
      <c r="E259" s="84">
        <f>'UBS Real Parque'!E25</f>
        <v>8</v>
      </c>
      <c r="F259" s="84">
        <f>'UBS Real Parque'!F25</f>
        <v>13</v>
      </c>
      <c r="G259" s="84">
        <f>'UBS Real Parque'!G25</f>
        <v>5</v>
      </c>
      <c r="H259" s="84">
        <f>'UBS Real Parque'!H25</f>
        <v>0</v>
      </c>
      <c r="I259" s="84">
        <f>'UBS Real Parque'!I25</f>
        <v>0</v>
      </c>
      <c r="J259" s="84">
        <f>'UBS Real Parque'!J25</f>
        <v>0</v>
      </c>
      <c r="K259" s="84">
        <f>'UBS Real Parque'!K25</f>
        <v>0</v>
      </c>
      <c r="L259" s="84">
        <f>'UBS Real Parque'!L25</f>
        <v>0</v>
      </c>
      <c r="M259" s="84">
        <f>'UBS Real Parque'!M25</f>
        <v>0</v>
      </c>
      <c r="N259" s="84">
        <f>'UBS Real Parque'!N25</f>
        <v>0</v>
      </c>
      <c r="O259" s="56">
        <f>'UBS Real Parque'!O25</f>
        <v>84</v>
      </c>
      <c r="P259" s="56">
        <f>'UBS Real Parque'!P25</f>
        <v>27</v>
      </c>
      <c r="Q259" s="102">
        <f>'UBS Real Parque'!Q25</f>
        <v>0.32142857142857145</v>
      </c>
    </row>
    <row r="260" spans="1:17">
      <c r="A260" s="240" t="str">
        <f>'UBS Real Parque'!A26</f>
        <v>Consulta Médica do Pediatra</v>
      </c>
      <c r="B260" s="101">
        <f>'UBS Real Parque'!B26</f>
        <v>264</v>
      </c>
      <c r="C260" s="83">
        <f>'UBS Real Parque'!C26</f>
        <v>203</v>
      </c>
      <c r="D260" s="84">
        <f>'UBS Real Parque'!D26</f>
        <v>155</v>
      </c>
      <c r="E260" s="84">
        <f>'UBS Real Parque'!E26</f>
        <v>238</v>
      </c>
      <c r="F260" s="84">
        <f>'UBS Real Parque'!F26</f>
        <v>188</v>
      </c>
      <c r="G260" s="84">
        <f>'UBS Real Parque'!G26</f>
        <v>181</v>
      </c>
      <c r="H260" s="84">
        <f>'UBS Real Parque'!H26</f>
        <v>153</v>
      </c>
      <c r="I260" s="84">
        <f>'UBS Real Parque'!I26</f>
        <v>0</v>
      </c>
      <c r="J260" s="84">
        <f>'UBS Real Parque'!J26</f>
        <v>0</v>
      </c>
      <c r="K260" s="84">
        <f>'UBS Real Parque'!K26</f>
        <v>0</v>
      </c>
      <c r="L260" s="84">
        <f>'UBS Real Parque'!L26</f>
        <v>0</v>
      </c>
      <c r="M260" s="84">
        <f>'UBS Real Parque'!M26</f>
        <v>0</v>
      </c>
      <c r="N260" s="84">
        <f>'UBS Real Parque'!N26</f>
        <v>0</v>
      </c>
      <c r="O260" s="56">
        <f>'UBS Real Parque'!O26</f>
        <v>1584</v>
      </c>
      <c r="P260" s="56">
        <f>'UBS Real Parque'!P26</f>
        <v>1118</v>
      </c>
      <c r="Q260" s="102">
        <f>'UBS Real Parque'!Q26</f>
        <v>0.70580808080808077</v>
      </c>
    </row>
    <row r="261" spans="1:17">
      <c r="A261" s="240" t="str">
        <f>'UBS Real Parque'!A27</f>
        <v>Consulta/At Domiciliar do Enfermeiro</v>
      </c>
      <c r="B261" s="101">
        <f>'UBS Real Parque'!B27</f>
        <v>20</v>
      </c>
      <c r="C261" s="83">
        <f>'UBS Real Parque'!C27</f>
        <v>21</v>
      </c>
      <c r="D261" s="84">
        <f>'UBS Real Parque'!D27</f>
        <v>24</v>
      </c>
      <c r="E261" s="84">
        <f>'UBS Real Parque'!E27</f>
        <v>52</v>
      </c>
      <c r="F261" s="84">
        <f>'UBS Real Parque'!F27</f>
        <v>26</v>
      </c>
      <c r="G261" s="84">
        <f>'UBS Real Parque'!G27</f>
        <v>31</v>
      </c>
      <c r="H261" s="84">
        <f>'UBS Real Parque'!H27</f>
        <v>30</v>
      </c>
      <c r="I261" s="84">
        <f>'UBS Real Parque'!I27</f>
        <v>0</v>
      </c>
      <c r="J261" s="84">
        <f>'UBS Real Parque'!J27</f>
        <v>0</v>
      </c>
      <c r="K261" s="84">
        <f>'UBS Real Parque'!K27</f>
        <v>0</v>
      </c>
      <c r="L261" s="84">
        <f>'UBS Real Parque'!L27</f>
        <v>0</v>
      </c>
      <c r="M261" s="84">
        <f>'UBS Real Parque'!M27</f>
        <v>0</v>
      </c>
      <c r="N261" s="84">
        <f>'UBS Real Parque'!N27</f>
        <v>0</v>
      </c>
      <c r="O261" s="56">
        <f>'UBS Real Parque'!O27</f>
        <v>120</v>
      </c>
      <c r="P261" s="56">
        <f>'UBS Real Parque'!P27</f>
        <v>184</v>
      </c>
      <c r="Q261" s="102">
        <f>'UBS Real Parque'!Q27</f>
        <v>1.5333333333333334</v>
      </c>
    </row>
    <row r="262" spans="1:17">
      <c r="A262" s="240" t="str">
        <f>'UBS Real Parque'!A28</f>
        <v>Consulta/At Domiciliar do Enfermeiro ESF</v>
      </c>
      <c r="B262" s="101">
        <f>'UBS Real Parque'!B28</f>
        <v>32</v>
      </c>
      <c r="C262" s="83">
        <f>'UBS Real Parque'!C28</f>
        <v>34</v>
      </c>
      <c r="D262" s="84">
        <f>'UBS Real Parque'!D28</f>
        <v>37</v>
      </c>
      <c r="E262" s="84">
        <f>'UBS Real Parque'!E28</f>
        <v>29</v>
      </c>
      <c r="F262" s="84">
        <f>'UBS Real Parque'!F28</f>
        <v>34</v>
      </c>
      <c r="G262" s="84">
        <f>'UBS Real Parque'!G28</f>
        <v>31</v>
      </c>
      <c r="H262" s="84">
        <f>'UBS Real Parque'!H28</f>
        <v>32</v>
      </c>
      <c r="I262" s="84">
        <f>'UBS Real Parque'!I28</f>
        <v>0</v>
      </c>
      <c r="J262" s="84">
        <f>'UBS Real Parque'!J28</f>
        <v>0</v>
      </c>
      <c r="K262" s="84">
        <f>'UBS Real Parque'!K28</f>
        <v>0</v>
      </c>
      <c r="L262" s="84">
        <f>'UBS Real Parque'!L28</f>
        <v>0</v>
      </c>
      <c r="M262" s="84">
        <f>'UBS Real Parque'!M28</f>
        <v>0</v>
      </c>
      <c r="N262" s="84">
        <f>'UBS Real Parque'!N28</f>
        <v>0</v>
      </c>
      <c r="O262" s="56">
        <f>'UBS Real Parque'!O28</f>
        <v>192</v>
      </c>
      <c r="P262" s="56">
        <f>'UBS Real Parque'!P28</f>
        <v>197</v>
      </c>
      <c r="Q262" s="102">
        <f>'UBS Real Parque'!Q28</f>
        <v>1.0260416666666667</v>
      </c>
    </row>
    <row r="263" spans="1:17">
      <c r="A263" s="240" t="str">
        <f>'UBS Real Parque'!A29</f>
        <v>Consulta/At Domiciliar do Médico ESF</v>
      </c>
      <c r="B263" s="101">
        <f>'UBS Real Parque'!B29</f>
        <v>32</v>
      </c>
      <c r="C263" s="83">
        <f>'UBS Real Parque'!C29</f>
        <v>6</v>
      </c>
      <c r="D263" s="84">
        <f>'UBS Real Parque'!D29</f>
        <v>14</v>
      </c>
      <c r="E263" s="84">
        <f>'UBS Real Parque'!E29</f>
        <v>16</v>
      </c>
      <c r="F263" s="84">
        <f>'UBS Real Parque'!F29</f>
        <v>28</v>
      </c>
      <c r="G263" s="84">
        <f>'UBS Real Parque'!G29</f>
        <v>19</v>
      </c>
      <c r="H263" s="84">
        <f>'UBS Real Parque'!H29</f>
        <v>8</v>
      </c>
      <c r="I263" s="84">
        <f>'UBS Real Parque'!I29</f>
        <v>0</v>
      </c>
      <c r="J263" s="84">
        <f>'UBS Real Parque'!J29</f>
        <v>0</v>
      </c>
      <c r="K263" s="84">
        <f>'UBS Real Parque'!K29</f>
        <v>0</v>
      </c>
      <c r="L263" s="84">
        <f>'UBS Real Parque'!L29</f>
        <v>0</v>
      </c>
      <c r="M263" s="84">
        <f>'UBS Real Parque'!M29</f>
        <v>0</v>
      </c>
      <c r="N263" s="84">
        <f>'UBS Real Parque'!N29</f>
        <v>0</v>
      </c>
      <c r="O263" s="56">
        <f>'UBS Real Parque'!O29</f>
        <v>192</v>
      </c>
      <c r="P263" s="56">
        <f>'UBS Real Parque'!P29</f>
        <v>91</v>
      </c>
      <c r="Q263" s="102">
        <f>'UBS Real Parque'!Q29</f>
        <v>0.47395833333333331</v>
      </c>
    </row>
    <row r="264" spans="1:17">
      <c r="A264" s="240" t="str">
        <f>'UBS Real Parque'!A30</f>
        <v>CD - Consultas/atendimentos</v>
      </c>
      <c r="B264" s="101">
        <f>'UBS Real Parque'!B30</f>
        <v>50</v>
      </c>
      <c r="C264" s="83">
        <f>'UBS Real Parque'!C30</f>
        <v>152</v>
      </c>
      <c r="D264" s="84">
        <f>'UBS Real Parque'!D30</f>
        <v>52</v>
      </c>
      <c r="E264" s="84">
        <f>'UBS Real Parque'!E30</f>
        <v>107</v>
      </c>
      <c r="F264" s="84">
        <f>'UBS Real Parque'!F30</f>
        <v>74</v>
      </c>
      <c r="G264" s="84">
        <f>'UBS Real Parque'!G30</f>
        <v>82</v>
      </c>
      <c r="H264" s="84">
        <f>'UBS Real Parque'!H30</f>
        <v>21</v>
      </c>
      <c r="I264" s="84">
        <f>'UBS Real Parque'!I30</f>
        <v>0</v>
      </c>
      <c r="J264" s="84">
        <f>'UBS Real Parque'!J30</f>
        <v>0</v>
      </c>
      <c r="K264" s="84">
        <f>'UBS Real Parque'!K30</f>
        <v>0</v>
      </c>
      <c r="L264" s="84">
        <f>'UBS Real Parque'!L30</f>
        <v>0</v>
      </c>
      <c r="M264" s="84">
        <f>'UBS Real Parque'!M30</f>
        <v>0</v>
      </c>
      <c r="N264" s="84">
        <f>'UBS Real Parque'!N30</f>
        <v>0</v>
      </c>
      <c r="O264" s="56">
        <f>'UBS Real Parque'!O30</f>
        <v>300</v>
      </c>
      <c r="P264" s="56">
        <f>'UBS Real Parque'!P30</f>
        <v>488</v>
      </c>
      <c r="Q264" s="102">
        <f>'UBS Real Parque'!Q30</f>
        <v>1.6266666666666667</v>
      </c>
    </row>
    <row r="265" spans="1:17">
      <c r="A265" s="240" t="str">
        <f>'UBS Real Parque'!A31</f>
        <v>CD - TI clínico/restaurador</v>
      </c>
      <c r="B265" s="101">
        <f>'UBS Real Parque'!B31</f>
        <v>11</v>
      </c>
      <c r="C265" s="83">
        <f>'UBS Real Parque'!C31</f>
        <v>37</v>
      </c>
      <c r="D265" s="84">
        <f>'UBS Real Parque'!D31</f>
        <v>6</v>
      </c>
      <c r="E265" s="84">
        <f>'UBS Real Parque'!E31</f>
        <v>25</v>
      </c>
      <c r="F265" s="84">
        <f>'UBS Real Parque'!F31</f>
        <v>17</v>
      </c>
      <c r="G265" s="84">
        <f>'UBS Real Parque'!G31</f>
        <v>21</v>
      </c>
      <c r="H265" s="84">
        <f>'UBS Real Parque'!H31</f>
        <v>0</v>
      </c>
      <c r="I265" s="84">
        <f>'UBS Real Parque'!I31</f>
        <v>0</v>
      </c>
      <c r="J265" s="84">
        <f>'UBS Real Parque'!J31</f>
        <v>0</v>
      </c>
      <c r="K265" s="84">
        <f>'UBS Real Parque'!K31</f>
        <v>0</v>
      </c>
      <c r="L265" s="84">
        <f>'UBS Real Parque'!L31</f>
        <v>0</v>
      </c>
      <c r="M265" s="84">
        <f>'UBS Real Parque'!M31</f>
        <v>0</v>
      </c>
      <c r="N265" s="84">
        <f>'UBS Real Parque'!N31</f>
        <v>0</v>
      </c>
      <c r="O265" s="56">
        <f>'UBS Real Parque'!O31</f>
        <v>66</v>
      </c>
      <c r="P265" s="56">
        <f>'UBS Real Parque'!P31</f>
        <v>106</v>
      </c>
      <c r="Q265" s="102">
        <f>'UBS Real Parque'!Q31</f>
        <v>1.606060606060606</v>
      </c>
    </row>
    <row r="266" spans="1:17">
      <c r="A266" s="240" t="str">
        <f>'UBS Real Parque'!A32</f>
        <v>CD - TI Protese (Monitoramento M29 e M30)</v>
      </c>
      <c r="B266" s="101">
        <f>'UBS Real Parque'!B32</f>
        <v>1</v>
      </c>
      <c r="C266" s="83">
        <f>'UBS Real Parque'!C32</f>
        <v>0</v>
      </c>
      <c r="D266" s="84">
        <f>'UBS Real Parque'!D32</f>
        <v>0</v>
      </c>
      <c r="E266" s="84">
        <f>'UBS Real Parque'!E32</f>
        <v>0</v>
      </c>
      <c r="F266" s="84">
        <f>'UBS Real Parque'!F32</f>
        <v>0</v>
      </c>
      <c r="G266" s="84">
        <f>'UBS Real Parque'!G32</f>
        <v>0</v>
      </c>
      <c r="H266" s="84">
        <f>'UBS Real Parque'!H32</f>
        <v>0</v>
      </c>
      <c r="I266" s="84">
        <f>'UBS Real Parque'!I32</f>
        <v>0</v>
      </c>
      <c r="J266" s="84">
        <f>'UBS Real Parque'!J32</f>
        <v>0</v>
      </c>
      <c r="K266" s="84">
        <f>'UBS Real Parque'!K32</f>
        <v>0</v>
      </c>
      <c r="L266" s="84">
        <f>'UBS Real Parque'!L32</f>
        <v>0</v>
      </c>
      <c r="M266" s="84">
        <f>'UBS Real Parque'!M32</f>
        <v>0</v>
      </c>
      <c r="N266" s="84">
        <f>'UBS Real Parque'!N32</f>
        <v>0</v>
      </c>
      <c r="O266" s="56">
        <f>'UBS Real Parque'!O32</f>
        <v>6</v>
      </c>
      <c r="P266" s="56">
        <f>'UBS Real Parque'!P32</f>
        <v>0</v>
      </c>
      <c r="Q266" s="102">
        <f>'UBS Real Parque'!Q32</f>
        <v>0</v>
      </c>
    </row>
    <row r="267" spans="1:17">
      <c r="A267" s="240" t="str">
        <f>'UBS Real Parque'!A33</f>
        <v>ESB I - Consultas/atendimentos</v>
      </c>
      <c r="B267" s="101">
        <f>'UBS Real Parque'!B33</f>
        <v>132</v>
      </c>
      <c r="C267" s="83">
        <f>'UBS Real Parque'!C33</f>
        <v>93</v>
      </c>
      <c r="D267" s="84">
        <f>'UBS Real Parque'!D33</f>
        <v>183</v>
      </c>
      <c r="E267" s="84">
        <f>'UBS Real Parque'!E33</f>
        <v>195</v>
      </c>
      <c r="F267" s="84">
        <f>'UBS Real Parque'!F33</f>
        <v>167</v>
      </c>
      <c r="G267" s="84">
        <f>'UBS Real Parque'!G33</f>
        <v>208</v>
      </c>
      <c r="H267" s="84">
        <f>'UBS Real Parque'!H33</f>
        <v>29</v>
      </c>
      <c r="I267" s="84">
        <f>'UBS Real Parque'!I33</f>
        <v>0</v>
      </c>
      <c r="J267" s="84">
        <f>'UBS Real Parque'!J33</f>
        <v>0</v>
      </c>
      <c r="K267" s="84">
        <f>'UBS Real Parque'!K33</f>
        <v>0</v>
      </c>
      <c r="L267" s="84">
        <f>'UBS Real Parque'!L33</f>
        <v>0</v>
      </c>
      <c r="M267" s="84">
        <f>'UBS Real Parque'!M33</f>
        <v>0</v>
      </c>
      <c r="N267" s="84">
        <f>'UBS Real Parque'!N33</f>
        <v>0</v>
      </c>
      <c r="O267" s="56">
        <f>'UBS Real Parque'!O33</f>
        <v>792</v>
      </c>
      <c r="P267" s="56">
        <f>'UBS Real Parque'!P33</f>
        <v>875</v>
      </c>
      <c r="Q267" s="102">
        <f>'UBS Real Parque'!Q33</f>
        <v>1.1047979797979799</v>
      </c>
    </row>
    <row r="268" spans="1:17">
      <c r="A268" s="240" t="str">
        <f>'UBS Real Parque'!A34</f>
        <v>ESB I - TI clínico/restaurador</v>
      </c>
      <c r="B268" s="101">
        <f>'UBS Real Parque'!B34</f>
        <v>30</v>
      </c>
      <c r="C268" s="83">
        <f>'UBS Real Parque'!C34</f>
        <v>41</v>
      </c>
      <c r="D268" s="84">
        <f>'UBS Real Parque'!D34</f>
        <v>49</v>
      </c>
      <c r="E268" s="84">
        <f>'UBS Real Parque'!E34</f>
        <v>54</v>
      </c>
      <c r="F268" s="84">
        <f>'UBS Real Parque'!F34</f>
        <v>32</v>
      </c>
      <c r="G268" s="84">
        <f>'UBS Real Parque'!G34</f>
        <v>48</v>
      </c>
      <c r="H268" s="84">
        <f>'UBS Real Parque'!H34</f>
        <v>8</v>
      </c>
      <c r="I268" s="84">
        <f>'UBS Real Parque'!I34</f>
        <v>0</v>
      </c>
      <c r="J268" s="84">
        <f>'UBS Real Parque'!J34</f>
        <v>0</v>
      </c>
      <c r="K268" s="84">
        <f>'UBS Real Parque'!K34</f>
        <v>0</v>
      </c>
      <c r="L268" s="84">
        <f>'UBS Real Parque'!L34</f>
        <v>0</v>
      </c>
      <c r="M268" s="84">
        <f>'UBS Real Parque'!M34</f>
        <v>0</v>
      </c>
      <c r="N268" s="84">
        <f>'UBS Real Parque'!N34</f>
        <v>0</v>
      </c>
      <c r="O268" s="56">
        <f>'UBS Real Parque'!O34</f>
        <v>180</v>
      </c>
      <c r="P268" s="56">
        <f>'UBS Real Parque'!P34</f>
        <v>232</v>
      </c>
      <c r="Q268" s="102">
        <f>'UBS Real Parque'!Q34</f>
        <v>1.288888888888889</v>
      </c>
    </row>
    <row r="269" spans="1:17">
      <c r="A269" s="240" t="str">
        <f>'UBS Real Parque'!A35</f>
        <v>ESB I - TI Protese (Monitoramento M29 e M30)</v>
      </c>
      <c r="B269" s="101">
        <f>'UBS Real Parque'!B35</f>
        <v>2</v>
      </c>
      <c r="C269" s="83">
        <f>'UBS Real Parque'!C35</f>
        <v>0</v>
      </c>
      <c r="D269" s="84">
        <f>'UBS Real Parque'!D35</f>
        <v>0</v>
      </c>
      <c r="E269" s="84">
        <f>'UBS Real Parque'!E35</f>
        <v>0</v>
      </c>
      <c r="F269" s="84">
        <f>'UBS Real Parque'!F35</f>
        <v>28</v>
      </c>
      <c r="G269" s="84">
        <f>'UBS Real Parque'!G35</f>
        <v>0</v>
      </c>
      <c r="H269" s="84">
        <f>'UBS Real Parque'!H35</f>
        <v>0</v>
      </c>
      <c r="I269" s="84">
        <f>'UBS Real Parque'!I35</f>
        <v>0</v>
      </c>
      <c r="J269" s="84">
        <f>'UBS Real Parque'!J35</f>
        <v>0</v>
      </c>
      <c r="K269" s="84">
        <f>'UBS Real Parque'!K35</f>
        <v>0</v>
      </c>
      <c r="L269" s="84">
        <f>'UBS Real Parque'!L35</f>
        <v>0</v>
      </c>
      <c r="M269" s="84">
        <f>'UBS Real Parque'!M35</f>
        <v>0</v>
      </c>
      <c r="N269" s="84">
        <f>'UBS Real Parque'!N35</f>
        <v>0</v>
      </c>
      <c r="O269" s="56">
        <f>'UBS Real Parque'!O35</f>
        <v>12</v>
      </c>
      <c r="P269" s="56">
        <f>'UBS Real Parque'!P35</f>
        <v>28</v>
      </c>
      <c r="Q269" s="102">
        <f>'UBS Real Parque'!Q35</f>
        <v>2.3333333333333335</v>
      </c>
    </row>
    <row r="270" spans="1:17">
      <c r="A270" s="254" t="str">
        <f>'UBS Real Parque'!A36</f>
        <v>ESB II - Consultas/atendimentos - RT</v>
      </c>
      <c r="B270" s="439">
        <f>'UBS Real Parque'!B36</f>
        <v>90</v>
      </c>
      <c r="C270" s="438">
        <f>'UBS Real Parque'!C36</f>
        <v>112</v>
      </c>
      <c r="D270" s="422">
        <f>'UBS Real Parque'!D36</f>
        <v>110</v>
      </c>
      <c r="E270" s="422">
        <f>'UBS Real Parque'!E36</f>
        <v>107</v>
      </c>
      <c r="F270" s="422">
        <f>'UBS Real Parque'!F36</f>
        <v>81</v>
      </c>
      <c r="G270" s="422">
        <f>'UBS Real Parque'!G36</f>
        <v>20</v>
      </c>
      <c r="H270" s="422">
        <f>'UBS Real Parque'!H36</f>
        <v>159</v>
      </c>
      <c r="I270" s="422">
        <f>'UBS Real Parque'!I36</f>
        <v>0</v>
      </c>
      <c r="J270" s="422">
        <f>'UBS Real Parque'!J36</f>
        <v>0</v>
      </c>
      <c r="K270" s="422">
        <f>'UBS Real Parque'!K36</f>
        <v>0</v>
      </c>
      <c r="L270" s="422">
        <f>'UBS Real Parque'!L36</f>
        <v>0</v>
      </c>
      <c r="M270" s="422">
        <f>'UBS Real Parque'!M36</f>
        <v>0</v>
      </c>
      <c r="N270" s="422">
        <f>'UBS Real Parque'!N36</f>
        <v>0</v>
      </c>
      <c r="O270" s="423">
        <f>'UBS Real Parque'!O36</f>
        <v>540</v>
      </c>
      <c r="P270" s="423">
        <f>'UBS Real Parque'!P36</f>
        <v>589</v>
      </c>
      <c r="Q270" s="436">
        <f>'UBS Real Parque'!Q36</f>
        <v>1.0907407407407408</v>
      </c>
    </row>
    <row r="271" spans="1:17">
      <c r="A271" s="254" t="str">
        <f>'UBS Real Parque'!A37</f>
        <v>ESB II - TI clínico/restaurador - RT</v>
      </c>
      <c r="B271" s="439">
        <f>'UBS Real Parque'!B37</f>
        <v>20</v>
      </c>
      <c r="C271" s="438">
        <f>'UBS Real Parque'!C37</f>
        <v>30</v>
      </c>
      <c r="D271" s="422">
        <f>'UBS Real Parque'!D37</f>
        <v>30</v>
      </c>
      <c r="E271" s="422">
        <f>'UBS Real Parque'!E37</f>
        <v>37</v>
      </c>
      <c r="F271" s="422">
        <f>'UBS Real Parque'!F37</f>
        <v>20</v>
      </c>
      <c r="G271" s="422">
        <f>'UBS Real Parque'!G37</f>
        <v>0</v>
      </c>
      <c r="H271" s="422">
        <f>'UBS Real Parque'!H37</f>
        <v>27</v>
      </c>
      <c r="I271" s="422">
        <f>'UBS Real Parque'!I37</f>
        <v>0</v>
      </c>
      <c r="J271" s="422">
        <f>'UBS Real Parque'!J37</f>
        <v>0</v>
      </c>
      <c r="K271" s="422">
        <f>'UBS Real Parque'!K37</f>
        <v>0</v>
      </c>
      <c r="L271" s="422">
        <f>'UBS Real Parque'!L37</f>
        <v>0</v>
      </c>
      <c r="M271" s="422">
        <f>'UBS Real Parque'!M37</f>
        <v>0</v>
      </c>
      <c r="N271" s="422">
        <f>'UBS Real Parque'!N37</f>
        <v>0</v>
      </c>
      <c r="O271" s="423">
        <f>'UBS Real Parque'!O37</f>
        <v>120</v>
      </c>
      <c r="P271" s="423">
        <f>'UBS Real Parque'!P37</f>
        <v>144</v>
      </c>
      <c r="Q271" s="436">
        <f>'UBS Real Parque'!Q37</f>
        <v>1.2</v>
      </c>
    </row>
    <row r="272" spans="1:17">
      <c r="A272" s="254" t="str">
        <f>'UBS Real Parque'!A38</f>
        <v>ESB II - TI Protese (Monitoramento M29 e M30)</v>
      </c>
      <c r="B272" s="439">
        <f>'UBS Real Parque'!B38</f>
        <v>3</v>
      </c>
      <c r="C272" s="438">
        <f>'UBS Real Parque'!C38</f>
        <v>0</v>
      </c>
      <c r="D272" s="422">
        <f>'UBS Real Parque'!D38</f>
        <v>0</v>
      </c>
      <c r="E272" s="422">
        <f>'UBS Real Parque'!E38</f>
        <v>0</v>
      </c>
      <c r="F272" s="422">
        <f>'UBS Real Parque'!F38</f>
        <v>0</v>
      </c>
      <c r="G272" s="422">
        <f>'UBS Real Parque'!G38</f>
        <v>0</v>
      </c>
      <c r="H272" s="422">
        <f>'UBS Real Parque'!H38</f>
        <v>0</v>
      </c>
      <c r="I272" s="422">
        <f>'UBS Real Parque'!I38</f>
        <v>0</v>
      </c>
      <c r="J272" s="422">
        <f>'UBS Real Parque'!J38</f>
        <v>0</v>
      </c>
      <c r="K272" s="422">
        <f>'UBS Real Parque'!K38</f>
        <v>0</v>
      </c>
      <c r="L272" s="422">
        <f>'UBS Real Parque'!L38</f>
        <v>0</v>
      </c>
      <c r="M272" s="422">
        <f>'UBS Real Parque'!M38</f>
        <v>0</v>
      </c>
      <c r="N272" s="422">
        <f>'UBS Real Parque'!N38</f>
        <v>0</v>
      </c>
      <c r="O272" s="423">
        <f>'UBS Real Parque'!O38</f>
        <v>18</v>
      </c>
      <c r="P272" s="423">
        <f>'UBS Real Parque'!P38</f>
        <v>0</v>
      </c>
      <c r="Q272" s="436">
        <f>'UBS Real Parque'!Q38</f>
        <v>0</v>
      </c>
    </row>
    <row r="273" spans="1:18">
      <c r="A273" s="254" t="str">
        <f>'UBS Real Parque'!A39</f>
        <v>Atividades Coletivas - Assistente Social</v>
      </c>
      <c r="B273" s="439">
        <f>'UBS Real Parque'!B39</f>
        <v>30</v>
      </c>
      <c r="C273" s="438">
        <f>'UBS Real Parque'!C39</f>
        <v>2</v>
      </c>
      <c r="D273" s="438">
        <f>'UBS Real Parque'!D39</f>
        <v>3</v>
      </c>
      <c r="E273" s="438">
        <f>'UBS Real Parque'!E39</f>
        <v>0</v>
      </c>
      <c r="F273" s="438">
        <f>'UBS Real Parque'!F39</f>
        <v>0</v>
      </c>
      <c r="G273" s="438">
        <f>'UBS Real Parque'!G39</f>
        <v>0</v>
      </c>
      <c r="H273" s="438">
        <f>'UBS Real Parque'!H39</f>
        <v>15</v>
      </c>
      <c r="I273" s="438">
        <f>'UBS Real Parque'!I39</f>
        <v>0</v>
      </c>
      <c r="J273" s="438">
        <f>'UBS Real Parque'!J39</f>
        <v>0</v>
      </c>
      <c r="K273" s="438">
        <f>'UBS Real Parque'!K39</f>
        <v>0</v>
      </c>
      <c r="L273" s="438">
        <f>'UBS Real Parque'!L39</f>
        <v>0</v>
      </c>
      <c r="M273" s="438">
        <f>'UBS Real Parque'!M39</f>
        <v>0</v>
      </c>
      <c r="N273" s="438">
        <f>'UBS Real Parque'!N39</f>
        <v>0</v>
      </c>
      <c r="O273" s="423">
        <f>'UBS Real Parque'!O39</f>
        <v>150</v>
      </c>
      <c r="P273" s="423">
        <f>'UBS Real Parque'!P39</f>
        <v>20</v>
      </c>
      <c r="Q273" s="436">
        <f>'UBS Real Parque'!Q39</f>
        <v>0.13333333333333333</v>
      </c>
    </row>
    <row r="274" spans="1:18">
      <c r="A274" s="254" t="str">
        <f>'UBS Real Parque'!A40</f>
        <v xml:space="preserve">Atividades Coletivas - Farmacêutico </v>
      </c>
      <c r="B274" s="439">
        <f>'UBS Real Parque'!B40</f>
        <v>16</v>
      </c>
      <c r="C274" s="438">
        <f>'UBS Real Parque'!C40</f>
        <v>0</v>
      </c>
      <c r="D274" s="438">
        <f>'UBS Real Parque'!D40</f>
        <v>0</v>
      </c>
      <c r="E274" s="438">
        <f>'UBS Real Parque'!E40</f>
        <v>0</v>
      </c>
      <c r="F274" s="438">
        <f>'UBS Real Parque'!F40</f>
        <v>1</v>
      </c>
      <c r="G274" s="438">
        <f>'UBS Real Parque'!G40</f>
        <v>0</v>
      </c>
      <c r="H274" s="438">
        <f>'UBS Real Parque'!H40</f>
        <v>9</v>
      </c>
      <c r="I274" s="438">
        <f>'UBS Real Parque'!I40</f>
        <v>0</v>
      </c>
      <c r="J274" s="438">
        <f>'UBS Real Parque'!J40</f>
        <v>0</v>
      </c>
      <c r="K274" s="438">
        <f>'UBS Real Parque'!K40</f>
        <v>0</v>
      </c>
      <c r="L274" s="438">
        <f>'UBS Real Parque'!L40</f>
        <v>0</v>
      </c>
      <c r="M274" s="438">
        <f>'UBS Real Parque'!M40</f>
        <v>0</v>
      </c>
      <c r="N274" s="438">
        <f>'UBS Real Parque'!N40</f>
        <v>0</v>
      </c>
      <c r="O274" s="423">
        <f>'UBS Real Parque'!O40</f>
        <v>80</v>
      </c>
      <c r="P274" s="423">
        <f>'UBS Real Parque'!P40</f>
        <v>10</v>
      </c>
      <c r="Q274" s="436">
        <f>'UBS Real Parque'!Q40</f>
        <v>0.125</v>
      </c>
    </row>
    <row r="275" spans="1:18">
      <c r="A275" s="254" t="str">
        <f>'UBS Real Parque'!A41</f>
        <v>Atividades Coletivas - Fisioterapeuta</v>
      </c>
      <c r="B275" s="439">
        <f>'UBS Real Parque'!B41</f>
        <v>30</v>
      </c>
      <c r="C275" s="438">
        <f>'UBS Real Parque'!C41</f>
        <v>10</v>
      </c>
      <c r="D275" s="422">
        <f>'UBS Real Parque'!D41</f>
        <v>0</v>
      </c>
      <c r="E275" s="84">
        <f>'UBS Real Parque'!E41</f>
        <v>0</v>
      </c>
      <c r="F275" s="84">
        <f>'UBS Real Parque'!F41</f>
        <v>0</v>
      </c>
      <c r="G275" s="84">
        <f>'UBS Real Parque'!G41</f>
        <v>0</v>
      </c>
      <c r="H275" s="84">
        <f>'UBS Real Parque'!H41</f>
        <v>39</v>
      </c>
      <c r="I275" s="84">
        <f>'UBS Real Parque'!I41</f>
        <v>0</v>
      </c>
      <c r="J275" s="84">
        <f>'UBS Real Parque'!J41</f>
        <v>0</v>
      </c>
      <c r="K275" s="84">
        <f>'UBS Real Parque'!K41</f>
        <v>0</v>
      </c>
      <c r="L275" s="84">
        <f>'UBS Real Parque'!L41</f>
        <v>0</v>
      </c>
      <c r="M275" s="422">
        <f>'UBS Real Parque'!M41</f>
        <v>0</v>
      </c>
      <c r="N275" s="422">
        <f>'UBS Real Parque'!N41</f>
        <v>0</v>
      </c>
      <c r="O275" s="423">
        <f>'UBS Real Parque'!O41</f>
        <v>150</v>
      </c>
      <c r="P275" s="423">
        <f>'UBS Real Parque'!P41</f>
        <v>49</v>
      </c>
      <c r="Q275" s="436">
        <f>'UBS Real Parque'!Q41</f>
        <v>0.32666666666666666</v>
      </c>
    </row>
    <row r="276" spans="1:18">
      <c r="A276" s="254" t="str">
        <f>'UBS Real Parque'!A42</f>
        <v>Atividades Coletivas - Médico Psiquiatra</v>
      </c>
      <c r="B276" s="439">
        <f>'UBS Real Parque'!B42</f>
        <v>4</v>
      </c>
      <c r="C276" s="438">
        <f>'UBS Real Parque'!C42</f>
        <v>0</v>
      </c>
      <c r="D276" s="422">
        <f>'UBS Real Parque'!D42</f>
        <v>0</v>
      </c>
      <c r="E276" s="84">
        <f>'UBS Real Parque'!E42</f>
        <v>0</v>
      </c>
      <c r="F276" s="84">
        <f>'UBS Real Parque'!F42</f>
        <v>0</v>
      </c>
      <c r="G276" s="84">
        <f>'UBS Real Parque'!G42</f>
        <v>0</v>
      </c>
      <c r="H276" s="84">
        <f>'UBS Real Parque'!H42</f>
        <v>1</v>
      </c>
      <c r="I276" s="84">
        <f>'UBS Real Parque'!I42</f>
        <v>0</v>
      </c>
      <c r="J276" s="84">
        <f>'UBS Real Parque'!J42</f>
        <v>0</v>
      </c>
      <c r="K276" s="84">
        <f>'UBS Real Parque'!K42</f>
        <v>0</v>
      </c>
      <c r="L276" s="84">
        <f>'UBS Real Parque'!L42</f>
        <v>0</v>
      </c>
      <c r="M276" s="422">
        <f>'UBS Real Parque'!M42</f>
        <v>0</v>
      </c>
      <c r="N276" s="422">
        <f>'UBS Real Parque'!N42</f>
        <v>0</v>
      </c>
      <c r="O276" s="423">
        <f>'UBS Real Parque'!O42</f>
        <v>20</v>
      </c>
      <c r="P276" s="423">
        <f>'UBS Real Parque'!P42</f>
        <v>1</v>
      </c>
      <c r="Q276" s="436">
        <f>'UBS Real Parque'!Q42</f>
        <v>0.05</v>
      </c>
    </row>
    <row r="277" spans="1:18">
      <c r="A277" s="254" t="str">
        <f>'UBS Real Parque'!A43</f>
        <v xml:space="preserve">Atividades Coletivas - Fonoaudiologo </v>
      </c>
      <c r="B277" s="439">
        <f>'UBS Real Parque'!B43</f>
        <v>30</v>
      </c>
      <c r="C277" s="438">
        <f>'UBS Real Parque'!C43</f>
        <v>0</v>
      </c>
      <c r="D277" s="422">
        <f>'UBS Real Parque'!D43</f>
        <v>0</v>
      </c>
      <c r="E277" s="84">
        <f>'UBS Real Parque'!E43</f>
        <v>0</v>
      </c>
      <c r="F277" s="84">
        <f>'UBS Real Parque'!F43</f>
        <v>0</v>
      </c>
      <c r="G277" s="84">
        <f>'UBS Real Parque'!G43</f>
        <v>0</v>
      </c>
      <c r="H277" s="84">
        <f>'UBS Real Parque'!H43</f>
        <v>34</v>
      </c>
      <c r="I277" s="84">
        <f>'UBS Real Parque'!I43</f>
        <v>0</v>
      </c>
      <c r="J277" s="84">
        <f>'UBS Real Parque'!J43</f>
        <v>0</v>
      </c>
      <c r="K277" s="84">
        <f>'UBS Real Parque'!K43</f>
        <v>0</v>
      </c>
      <c r="L277" s="84">
        <f>'UBS Real Parque'!L43</f>
        <v>0</v>
      </c>
      <c r="M277" s="422">
        <f>'UBS Real Parque'!M43</f>
        <v>0</v>
      </c>
      <c r="N277" s="422">
        <f>'UBS Real Parque'!N43</f>
        <v>0</v>
      </c>
      <c r="O277" s="423">
        <f>'UBS Real Parque'!O43</f>
        <v>150</v>
      </c>
      <c r="P277" s="423">
        <f>'UBS Real Parque'!P43</f>
        <v>34</v>
      </c>
      <c r="Q277" s="436">
        <f>'UBS Real Parque'!Q43</f>
        <v>0.22666666666666666</v>
      </c>
    </row>
    <row r="278" spans="1:18">
      <c r="A278" s="254" t="str">
        <f>'UBS Real Parque'!A44</f>
        <v xml:space="preserve">Atividades Coletivas - Nutricionista </v>
      </c>
      <c r="B278" s="439">
        <f>'UBS Real Parque'!B44</f>
        <v>40</v>
      </c>
      <c r="C278" s="438">
        <f>'UBS Real Parque'!C44</f>
        <v>2</v>
      </c>
      <c r="D278" s="438">
        <f>'UBS Real Parque'!D44</f>
        <v>12</v>
      </c>
      <c r="E278" s="438">
        <f>'UBS Real Parque'!E44</f>
        <v>0</v>
      </c>
      <c r="F278" s="438">
        <f>'UBS Real Parque'!F44</f>
        <v>0</v>
      </c>
      <c r="G278" s="438">
        <f>'UBS Real Parque'!G44</f>
        <v>0</v>
      </c>
      <c r="H278" s="438">
        <f>'UBS Real Parque'!H44</f>
        <v>38</v>
      </c>
      <c r="I278" s="438">
        <f>'UBS Real Parque'!I44</f>
        <v>0</v>
      </c>
      <c r="J278" s="438">
        <f>'UBS Real Parque'!J44</f>
        <v>0</v>
      </c>
      <c r="K278" s="438">
        <f>'UBS Real Parque'!K44</f>
        <v>0</v>
      </c>
      <c r="L278" s="438">
        <f>'UBS Real Parque'!L44</f>
        <v>0</v>
      </c>
      <c r="M278" s="438">
        <f>'UBS Real Parque'!M44</f>
        <v>0</v>
      </c>
      <c r="N278" s="438">
        <f>'UBS Real Parque'!N44</f>
        <v>0</v>
      </c>
      <c r="O278" s="423">
        <f>'UBS Real Parque'!O44</f>
        <v>200</v>
      </c>
      <c r="P278" s="423">
        <f>'UBS Real Parque'!P44</f>
        <v>52</v>
      </c>
      <c r="Q278" s="436">
        <f>'UBS Real Parque'!Q44</f>
        <v>0.26</v>
      </c>
    </row>
    <row r="279" spans="1:18">
      <c r="A279" s="254" t="str">
        <f>'UBS Real Parque'!A45</f>
        <v>Atividades Coletivas - Educador Físico</v>
      </c>
      <c r="B279" s="439">
        <f>'UBS Real Parque'!B45</f>
        <v>61</v>
      </c>
      <c r="C279" s="438">
        <f>'UBS Real Parque'!C45</f>
        <v>19</v>
      </c>
      <c r="D279" s="422">
        <f>'UBS Real Parque'!D45</f>
        <v>1</v>
      </c>
      <c r="E279" s="84">
        <f>'UBS Real Parque'!E45</f>
        <v>0</v>
      </c>
      <c r="F279" s="84">
        <f>'UBS Real Parque'!F45</f>
        <v>0</v>
      </c>
      <c r="G279" s="84">
        <f>'UBS Real Parque'!G45</f>
        <v>0</v>
      </c>
      <c r="H279" s="84">
        <f>'UBS Real Parque'!H45</f>
        <v>62</v>
      </c>
      <c r="I279" s="84">
        <f>'UBS Real Parque'!I45</f>
        <v>0</v>
      </c>
      <c r="J279" s="84">
        <f>'UBS Real Parque'!J45</f>
        <v>0</v>
      </c>
      <c r="K279" s="84">
        <f>'UBS Real Parque'!K45</f>
        <v>0</v>
      </c>
      <c r="L279" s="84">
        <f>'UBS Real Parque'!L45</f>
        <v>0</v>
      </c>
      <c r="M279" s="422">
        <f>'UBS Real Parque'!M45</f>
        <v>0</v>
      </c>
      <c r="N279" s="422">
        <f>'UBS Real Parque'!N45</f>
        <v>0</v>
      </c>
      <c r="O279" s="423">
        <f>'UBS Real Parque'!O45</f>
        <v>305</v>
      </c>
      <c r="P279" s="423">
        <f>'UBS Real Parque'!P45</f>
        <v>82</v>
      </c>
      <c r="Q279" s="436">
        <f>'UBS Real Parque'!Q45</f>
        <v>0.26885245901639343</v>
      </c>
    </row>
    <row r="280" spans="1:18">
      <c r="A280" s="254" t="str">
        <f>'UBS Real Parque'!A46</f>
        <v>Atividades Coletivas - Psicólogo</v>
      </c>
      <c r="B280" s="439">
        <f>'UBS Real Parque'!B46</f>
        <v>40</v>
      </c>
      <c r="C280" s="438">
        <f>'UBS Real Parque'!C46</f>
        <v>8</v>
      </c>
      <c r="D280" s="422">
        <f>'UBS Real Parque'!D46</f>
        <v>3</v>
      </c>
      <c r="E280" s="84">
        <f>'UBS Real Parque'!E46</f>
        <v>0</v>
      </c>
      <c r="F280" s="84">
        <f>'UBS Real Parque'!F46</f>
        <v>1</v>
      </c>
      <c r="G280" s="84">
        <f>'UBS Real Parque'!G46</f>
        <v>0</v>
      </c>
      <c r="H280" s="84">
        <f>'UBS Real Parque'!H46</f>
        <v>44</v>
      </c>
      <c r="I280" s="84">
        <f>'UBS Real Parque'!I46</f>
        <v>0</v>
      </c>
      <c r="J280" s="84">
        <f>'UBS Real Parque'!J46</f>
        <v>0</v>
      </c>
      <c r="K280" s="84">
        <f>'UBS Real Parque'!K46</f>
        <v>0</v>
      </c>
      <c r="L280" s="84">
        <f>'UBS Real Parque'!L46</f>
        <v>0</v>
      </c>
      <c r="M280" s="84">
        <f>'UBS Real Parque'!M46</f>
        <v>0</v>
      </c>
      <c r="N280" s="84">
        <f>'UBS Real Parque'!N46</f>
        <v>0</v>
      </c>
      <c r="O280" s="423">
        <f>'UBS Real Parque'!O46</f>
        <v>200</v>
      </c>
      <c r="P280" s="423">
        <f>'UBS Real Parque'!P46</f>
        <v>56</v>
      </c>
      <c r="Q280" s="436">
        <f>'UBS Real Parque'!Q46</f>
        <v>0.28000000000000003</v>
      </c>
    </row>
    <row r="281" spans="1:18">
      <c r="A281" s="254" t="str">
        <f>'UBS Real Parque'!A47</f>
        <v>PICS - Atividade coletiva</v>
      </c>
      <c r="B281" s="439">
        <f>'UBS Real Parque'!B47</f>
        <v>21</v>
      </c>
      <c r="C281" s="438">
        <f>'UBS Real Parque'!C47</f>
        <v>0</v>
      </c>
      <c r="D281" s="422">
        <f>'UBS Real Parque'!D47</f>
        <v>0</v>
      </c>
      <c r="E281" s="84">
        <f>'UBS Real Parque'!E47</f>
        <v>0</v>
      </c>
      <c r="F281" s="84">
        <f>'UBS Real Parque'!F47</f>
        <v>0</v>
      </c>
      <c r="G281" s="84">
        <f>'UBS Real Parque'!G47</f>
        <v>0</v>
      </c>
      <c r="H281" s="84">
        <f>'UBS Real Parque'!H47</f>
        <v>0</v>
      </c>
      <c r="I281" s="84">
        <f>'UBS Real Parque'!I47</f>
        <v>0</v>
      </c>
      <c r="J281" s="84">
        <f>'UBS Real Parque'!J47</f>
        <v>0</v>
      </c>
      <c r="K281" s="84">
        <f>'UBS Real Parque'!K47</f>
        <v>0</v>
      </c>
      <c r="L281" s="84">
        <f>'UBS Real Parque'!L47</f>
        <v>0</v>
      </c>
      <c r="M281" s="84">
        <f>'UBS Real Parque'!M47</f>
        <v>0</v>
      </c>
      <c r="N281" s="84">
        <f>'UBS Real Parque'!N47</f>
        <v>0</v>
      </c>
      <c r="O281" s="423">
        <f>'UBS Real Parque'!O47</f>
        <v>126</v>
      </c>
      <c r="P281" s="423">
        <f>'UBS Real Parque'!P47</f>
        <v>0</v>
      </c>
      <c r="Q281" s="436">
        <f>'UBS Real Parque'!Q47</f>
        <v>0</v>
      </c>
    </row>
    <row r="282" spans="1:18">
      <c r="A282" s="254" t="str">
        <f>'UBS Real Parque'!A48</f>
        <v>PICS - Atividade individual</v>
      </c>
      <c r="B282" s="439">
        <f>'UBS Real Parque'!B48</f>
        <v>30</v>
      </c>
      <c r="C282" s="438">
        <f>'UBS Real Parque'!C48</f>
        <v>23</v>
      </c>
      <c r="D282" s="422">
        <f>'UBS Real Parque'!D48</f>
        <v>23</v>
      </c>
      <c r="E282" s="84">
        <f>'UBS Real Parque'!E48</f>
        <v>91</v>
      </c>
      <c r="F282" s="84">
        <f>'UBS Real Parque'!F48</f>
        <v>62</v>
      </c>
      <c r="G282" s="84">
        <f>'UBS Real Parque'!G48</f>
        <v>50</v>
      </c>
      <c r="H282" s="84">
        <f>'UBS Real Parque'!H48</f>
        <v>35</v>
      </c>
      <c r="I282" s="84">
        <f>'UBS Real Parque'!I48</f>
        <v>0</v>
      </c>
      <c r="J282" s="84">
        <f>'UBS Real Parque'!J48</f>
        <v>0</v>
      </c>
      <c r="K282" s="84">
        <f>'UBS Real Parque'!K48</f>
        <v>0</v>
      </c>
      <c r="L282" s="84">
        <f>'UBS Real Parque'!L48</f>
        <v>0</v>
      </c>
      <c r="M282" s="84">
        <f>'UBS Real Parque'!M48</f>
        <v>0</v>
      </c>
      <c r="N282" s="84">
        <f>'UBS Real Parque'!N48</f>
        <v>0</v>
      </c>
      <c r="O282" s="423">
        <f>'UBS Real Parque'!O48</f>
        <v>180</v>
      </c>
      <c r="P282" s="423">
        <f>'UBS Real Parque'!P48</f>
        <v>284</v>
      </c>
      <c r="Q282" s="436">
        <f>'UBS Real Parque'!Q48</f>
        <v>1.5777777777777777</v>
      </c>
    </row>
    <row r="283" spans="1:18">
      <c r="A283" s="254" t="str">
        <f>'UBS Real Parque'!A49</f>
        <v>Visita Domiciliar do Aux/Tec Enf</v>
      </c>
      <c r="B283" s="439">
        <f>'UBS Real Parque'!B49</f>
        <v>122</v>
      </c>
      <c r="C283" s="438">
        <f>'UBS Real Parque'!C49</f>
        <v>30</v>
      </c>
      <c r="D283" s="422">
        <f>'UBS Real Parque'!D49</f>
        <v>112</v>
      </c>
      <c r="E283" s="84">
        <f>'UBS Real Parque'!E49</f>
        <v>37</v>
      </c>
      <c r="F283" s="84">
        <f>'UBS Real Parque'!F49</f>
        <v>12</v>
      </c>
      <c r="G283" s="84">
        <f>'UBS Real Parque'!G49</f>
        <v>36</v>
      </c>
      <c r="H283" s="84">
        <f>'UBS Real Parque'!H49</f>
        <v>91</v>
      </c>
      <c r="I283" s="84">
        <f>'UBS Real Parque'!I49</f>
        <v>0</v>
      </c>
      <c r="J283" s="84">
        <f>'UBS Real Parque'!J49</f>
        <v>0</v>
      </c>
      <c r="K283" s="84">
        <f>'UBS Real Parque'!K49</f>
        <v>0</v>
      </c>
      <c r="L283" s="84">
        <f>'UBS Real Parque'!L49</f>
        <v>0</v>
      </c>
      <c r="M283" s="422">
        <f>'UBS Real Parque'!M49</f>
        <v>0</v>
      </c>
      <c r="N283" s="422">
        <f>'UBS Real Parque'!N49</f>
        <v>0</v>
      </c>
      <c r="O283" s="423">
        <f>'UBS Real Parque'!O49</f>
        <v>732</v>
      </c>
      <c r="P283" s="423">
        <f>'UBS Real Parque'!P49</f>
        <v>318</v>
      </c>
      <c r="Q283" s="436">
        <f>'UBS Real Parque'!Q49</f>
        <v>0.4344262295081967</v>
      </c>
    </row>
    <row r="284" spans="1:18">
      <c r="A284" s="254" t="str">
        <f>'UBS Real Parque'!A50</f>
        <v>Visita Domiciliar do  Téc Enf ESF</v>
      </c>
      <c r="B284" s="439">
        <f>'UBS Real Parque'!B50</f>
        <v>128</v>
      </c>
      <c r="C284" s="438" t="str">
        <f>'UBS Real Parque'!C50</f>
        <v>--</v>
      </c>
      <c r="D284" s="422">
        <f>'UBS Real Parque'!D50</f>
        <v>177</v>
      </c>
      <c r="E284" s="84">
        <f>'UBS Real Parque'!E50</f>
        <v>215</v>
      </c>
      <c r="F284" s="84">
        <f>'UBS Real Parque'!F50</f>
        <v>127</v>
      </c>
      <c r="G284" s="84">
        <f>'UBS Real Parque'!G50</f>
        <v>177</v>
      </c>
      <c r="H284" s="84">
        <f>'UBS Real Parque'!H50</f>
        <v>74</v>
      </c>
      <c r="I284" s="84">
        <f>'UBS Real Parque'!I50</f>
        <v>0</v>
      </c>
      <c r="J284" s="84">
        <f>'UBS Real Parque'!J50</f>
        <v>0</v>
      </c>
      <c r="K284" s="84">
        <f>'UBS Real Parque'!K50</f>
        <v>0</v>
      </c>
      <c r="L284" s="84">
        <f>'UBS Real Parque'!L50</f>
        <v>0</v>
      </c>
      <c r="M284" s="422">
        <f>'UBS Real Parque'!M50</f>
        <v>0</v>
      </c>
      <c r="N284" s="422">
        <f>'UBS Real Parque'!N50</f>
        <v>0</v>
      </c>
      <c r="O284" s="423">
        <f>'UBS Real Parque'!O50</f>
        <v>768</v>
      </c>
      <c r="P284" s="423">
        <f>'UBS Real Parque'!P50</f>
        <v>770</v>
      </c>
      <c r="Q284" s="436">
        <f>'UBS Real Parque'!Q50</f>
        <v>1.0026041666666667</v>
      </c>
    </row>
    <row r="285" spans="1:18" ht="16.5" thickBot="1">
      <c r="A285" s="245" t="str">
        <f>'UBS Real Parque'!A51</f>
        <v>Visita Domiciliar do Agente Comunitário de Saúde</v>
      </c>
      <c r="B285" s="140">
        <f>'UBS Real Parque'!B51</f>
        <v>2400</v>
      </c>
      <c r="C285" s="120">
        <f>'UBS Real Parque'!C51</f>
        <v>4660</v>
      </c>
      <c r="D285" s="121">
        <f>'UBS Real Parque'!D51</f>
        <v>4240</v>
      </c>
      <c r="E285" s="121">
        <f>'UBS Real Parque'!E51</f>
        <v>4832</v>
      </c>
      <c r="F285" s="121">
        <f>'UBS Real Parque'!F51</f>
        <v>4747</v>
      </c>
      <c r="G285" s="121">
        <f>'UBS Real Parque'!G51</f>
        <v>2864</v>
      </c>
      <c r="H285" s="121">
        <f>'UBS Real Parque'!H51</f>
        <v>0</v>
      </c>
      <c r="I285" s="121">
        <f>'UBS Real Parque'!I51</f>
        <v>0</v>
      </c>
      <c r="J285" s="121">
        <f>'UBS Real Parque'!J51</f>
        <v>0</v>
      </c>
      <c r="K285" s="121">
        <f>'UBS Real Parque'!K51</f>
        <v>0</v>
      </c>
      <c r="L285" s="121">
        <f>'UBS Real Parque'!L51</f>
        <v>0</v>
      </c>
      <c r="M285" s="121">
        <f>'UBS Real Parque'!M51</f>
        <v>0</v>
      </c>
      <c r="N285" s="121">
        <f>'UBS Real Parque'!N51</f>
        <v>0</v>
      </c>
      <c r="O285" s="122">
        <f>'UBS Real Parque'!O51</f>
        <v>14400</v>
      </c>
      <c r="P285" s="122">
        <f>'UBS Real Parque'!P51</f>
        <v>21343</v>
      </c>
      <c r="Q285" s="331">
        <f>'UBS Real Parque'!Q51</f>
        <v>1.4821527777777779</v>
      </c>
      <c r="R285" s="196"/>
    </row>
    <row r="286" spans="1:18" ht="16.5" thickBot="1">
      <c r="A286" s="141" t="str">
        <f>'UBS Real Parque'!A52</f>
        <v>SOMA</v>
      </c>
      <c r="B286" s="142">
        <f>'UBS Real Parque'!B52</f>
        <v>7295</v>
      </c>
      <c r="C286" s="203">
        <f>'UBS Real Parque'!C52</f>
        <v>8470</v>
      </c>
      <c r="D286" s="203">
        <f>'UBS Real Parque'!D52</f>
        <v>8420</v>
      </c>
      <c r="E286" s="143">
        <f>'UBS Real Parque'!E52</f>
        <v>12509</v>
      </c>
      <c r="F286" s="203">
        <f>'UBS Real Parque'!F52</f>
        <v>10800</v>
      </c>
      <c r="G286" s="203">
        <f>'UBS Real Parque'!G52</f>
        <v>7382</v>
      </c>
      <c r="H286" s="203">
        <f>'UBS Real Parque'!H52</f>
        <v>3874</v>
      </c>
      <c r="I286" s="203">
        <f>'UBS Real Parque'!I52</f>
        <v>0</v>
      </c>
      <c r="J286" s="203">
        <f>'UBS Real Parque'!J52</f>
        <v>0</v>
      </c>
      <c r="K286" s="203">
        <f>'UBS Real Parque'!K52</f>
        <v>0</v>
      </c>
      <c r="L286" s="203">
        <f>'UBS Real Parque'!L52</f>
        <v>0</v>
      </c>
      <c r="M286" s="144">
        <f>'UBS Real Parque'!M52</f>
        <v>0</v>
      </c>
      <c r="N286" s="143">
        <f>'UBS Real Parque'!N52</f>
        <v>0</v>
      </c>
      <c r="O286" s="203">
        <f>'UBS Real Parque'!O52</f>
        <v>43519</v>
      </c>
      <c r="P286" s="203">
        <f>'UBS Real Parque'!P52</f>
        <v>51455</v>
      </c>
      <c r="Q286" s="125">
        <f>'UBS Real Parque'!Q52</f>
        <v>1.1823571313679082</v>
      </c>
    </row>
    <row r="287" spans="1:18">
      <c r="B287" s="95"/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6"/>
    </row>
    <row r="288" spans="1:18" ht="16.5" thickBot="1">
      <c r="A288" s="71" t="s">
        <v>216</v>
      </c>
      <c r="B288" s="72"/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  <c r="Q288" s="73"/>
    </row>
    <row r="289" spans="1:17" ht="16.5" thickBot="1">
      <c r="A289" s="97" t="s">
        <v>2</v>
      </c>
      <c r="B289" s="210" t="s">
        <v>194</v>
      </c>
      <c r="C289" s="79" t="s">
        <v>195</v>
      </c>
      <c r="D289" s="79" t="s">
        <v>196</v>
      </c>
      <c r="E289" s="79" t="s">
        <v>197</v>
      </c>
      <c r="F289" s="79" t="s">
        <v>198</v>
      </c>
      <c r="G289" s="79" t="s">
        <v>199</v>
      </c>
      <c r="H289" s="79" t="s">
        <v>200</v>
      </c>
      <c r="I289" s="79" t="s">
        <v>201</v>
      </c>
      <c r="J289" s="79" t="s">
        <v>202</v>
      </c>
      <c r="K289" s="79" t="s">
        <v>203</v>
      </c>
      <c r="L289" s="79" t="s">
        <v>204</v>
      </c>
      <c r="M289" s="79" t="s">
        <v>205</v>
      </c>
      <c r="N289" s="79" t="s">
        <v>206</v>
      </c>
      <c r="O289" s="79" t="s">
        <v>207</v>
      </c>
      <c r="P289" s="79" t="s">
        <v>208</v>
      </c>
      <c r="Q289" s="80" t="s">
        <v>19</v>
      </c>
    </row>
    <row r="290" spans="1:17" ht="16.5" thickTop="1">
      <c r="A290" s="239" t="str">
        <f>'UBS Sao Remo'!A9</f>
        <v>Atividades Individuais - Assistente Social</v>
      </c>
      <c r="B290" s="101">
        <f>'UBS Sao Remo'!B9</f>
        <v>122</v>
      </c>
      <c r="C290" s="83">
        <f>'UBS Sao Remo'!C9</f>
        <v>91</v>
      </c>
      <c r="D290" s="84">
        <f>'UBS Sao Remo'!D9</f>
        <v>96</v>
      </c>
      <c r="E290" s="84">
        <f>'UBS Sao Remo'!E9</f>
        <v>125</v>
      </c>
      <c r="F290" s="84">
        <f>'UBS Sao Remo'!F9</f>
        <v>2</v>
      </c>
      <c r="G290" s="84">
        <f>'UBS Sao Remo'!G9</f>
        <v>160</v>
      </c>
      <c r="H290" s="84">
        <f>'UBS Sao Remo'!H9</f>
        <v>143</v>
      </c>
      <c r="I290" s="84">
        <f>'UBS Sao Remo'!I9</f>
        <v>0</v>
      </c>
      <c r="J290" s="84">
        <f>'UBS Sao Remo'!J9</f>
        <v>0</v>
      </c>
      <c r="K290" s="84">
        <f>'UBS Sao Remo'!K9</f>
        <v>0</v>
      </c>
      <c r="L290" s="84">
        <f>'UBS Sao Remo'!L9</f>
        <v>0</v>
      </c>
      <c r="M290" s="84">
        <f>'UBS Sao Remo'!M9</f>
        <v>0</v>
      </c>
      <c r="N290" s="84">
        <f>'UBS Sao Remo'!N9</f>
        <v>0</v>
      </c>
      <c r="O290" s="56">
        <f>'UBS Sao Remo'!O9</f>
        <v>732</v>
      </c>
      <c r="P290" s="56">
        <f>'UBS Sao Remo'!P9</f>
        <v>617</v>
      </c>
      <c r="Q290" s="102">
        <f>'UBS Sao Remo'!Q9</f>
        <v>0.84289617486338797</v>
      </c>
    </row>
    <row r="291" spans="1:17">
      <c r="A291" s="239" t="str">
        <f>'UBS Sao Remo'!A10</f>
        <v>Atividades Individuais - Farmacêutico</v>
      </c>
      <c r="B291" s="101">
        <f>'UBS Sao Remo'!B10</f>
        <v>96</v>
      </c>
      <c r="C291" s="83">
        <f>'UBS Sao Remo'!C10</f>
        <v>122</v>
      </c>
      <c r="D291" s="84">
        <f>'UBS Sao Remo'!D10</f>
        <v>58</v>
      </c>
      <c r="E291" s="84">
        <f>'UBS Sao Remo'!E10</f>
        <v>114</v>
      </c>
      <c r="F291" s="84">
        <f>'UBS Sao Remo'!F10</f>
        <v>0</v>
      </c>
      <c r="G291" s="84">
        <f>'UBS Sao Remo'!G10</f>
        <v>127</v>
      </c>
      <c r="H291" s="84">
        <f>'UBS Sao Remo'!H10</f>
        <v>110</v>
      </c>
      <c r="I291" s="84">
        <f>'UBS Sao Remo'!I10</f>
        <v>0</v>
      </c>
      <c r="J291" s="84">
        <f>'UBS Sao Remo'!J10</f>
        <v>0</v>
      </c>
      <c r="K291" s="84">
        <f>'UBS Sao Remo'!K10</f>
        <v>0</v>
      </c>
      <c r="L291" s="84">
        <f>'UBS Sao Remo'!L10</f>
        <v>0</v>
      </c>
      <c r="M291" s="84">
        <f>'UBS Sao Remo'!M10</f>
        <v>0</v>
      </c>
      <c r="N291" s="84">
        <f>'UBS Sao Remo'!N10</f>
        <v>0</v>
      </c>
      <c r="O291" s="56">
        <f>'UBS Sao Remo'!O10</f>
        <v>576</v>
      </c>
      <c r="P291" s="56">
        <f>'UBS Sao Remo'!P10</f>
        <v>531</v>
      </c>
      <c r="Q291" s="102">
        <f>'UBS Sao Remo'!Q10</f>
        <v>0.921875</v>
      </c>
    </row>
    <row r="292" spans="1:17">
      <c r="A292" s="239" t="str">
        <f>'UBS Sao Remo'!A11</f>
        <v>Atividades Individuais - Fisioterapeuta</v>
      </c>
      <c r="B292" s="101">
        <f>'UBS Sao Remo'!B11</f>
        <v>46</v>
      </c>
      <c r="C292" s="83">
        <f>'UBS Sao Remo'!C11</f>
        <v>67</v>
      </c>
      <c r="D292" s="84">
        <f>'UBS Sao Remo'!D11</f>
        <v>65</v>
      </c>
      <c r="E292" s="84">
        <f>'UBS Sao Remo'!E11</f>
        <v>59</v>
      </c>
      <c r="F292" s="84">
        <f>'UBS Sao Remo'!F11</f>
        <v>0</v>
      </c>
      <c r="G292" s="84">
        <f>'UBS Sao Remo'!G11</f>
        <v>56</v>
      </c>
      <c r="H292" s="84">
        <f>'UBS Sao Remo'!H11</f>
        <v>43</v>
      </c>
      <c r="I292" s="84">
        <f>'UBS Sao Remo'!I11</f>
        <v>0</v>
      </c>
      <c r="J292" s="84">
        <f>'UBS Sao Remo'!J11</f>
        <v>0</v>
      </c>
      <c r="K292" s="84">
        <f>'UBS Sao Remo'!K11</f>
        <v>0</v>
      </c>
      <c r="L292" s="84">
        <f>'UBS Sao Remo'!L11</f>
        <v>0</v>
      </c>
      <c r="M292" s="84">
        <f>'UBS Sao Remo'!M11</f>
        <v>0</v>
      </c>
      <c r="N292" s="84">
        <f>'UBS Sao Remo'!N11</f>
        <v>0</v>
      </c>
      <c r="O292" s="56">
        <f>'UBS Sao Remo'!O11</f>
        <v>276</v>
      </c>
      <c r="P292" s="56">
        <f>'UBS Sao Remo'!P11</f>
        <v>290</v>
      </c>
      <c r="Q292" s="102">
        <f>'UBS Sao Remo'!Q11</f>
        <v>1.0507246376811594</v>
      </c>
    </row>
    <row r="293" spans="1:17">
      <c r="A293" s="239" t="str">
        <f>'UBS Sao Remo'!A12</f>
        <v>Atividades Individuais - Fonoaudiólogo</v>
      </c>
      <c r="B293" s="101">
        <f>'UBS Sao Remo'!B12</f>
        <v>46</v>
      </c>
      <c r="C293" s="83">
        <f>'UBS Sao Remo'!C12</f>
        <v>72</v>
      </c>
      <c r="D293" s="84">
        <f>'UBS Sao Remo'!D12</f>
        <v>52</v>
      </c>
      <c r="E293" s="84">
        <f>'UBS Sao Remo'!E12</f>
        <v>39</v>
      </c>
      <c r="F293" s="84">
        <f>'UBS Sao Remo'!F12</f>
        <v>0</v>
      </c>
      <c r="G293" s="84">
        <f>'UBS Sao Remo'!G12</f>
        <v>0</v>
      </c>
      <c r="H293" s="84">
        <f>'UBS Sao Remo'!H12</f>
        <v>33</v>
      </c>
      <c r="I293" s="84">
        <f>'UBS Sao Remo'!I12</f>
        <v>0</v>
      </c>
      <c r="J293" s="84">
        <f>'UBS Sao Remo'!J12</f>
        <v>0</v>
      </c>
      <c r="K293" s="84">
        <f>'UBS Sao Remo'!K12</f>
        <v>0</v>
      </c>
      <c r="L293" s="84">
        <f>'UBS Sao Remo'!L12</f>
        <v>0</v>
      </c>
      <c r="M293" s="84">
        <f>'UBS Sao Remo'!M12</f>
        <v>0</v>
      </c>
      <c r="N293" s="84">
        <f>'UBS Sao Remo'!N12</f>
        <v>0</v>
      </c>
      <c r="O293" s="56">
        <f>'UBS Sao Remo'!O12</f>
        <v>276</v>
      </c>
      <c r="P293" s="56">
        <f>'UBS Sao Remo'!P12</f>
        <v>196</v>
      </c>
      <c r="Q293" s="102">
        <f>'UBS Sao Remo'!Q12</f>
        <v>0.71014492753623193</v>
      </c>
    </row>
    <row r="294" spans="1:17">
      <c r="A294" s="239" t="str">
        <f>'UBS Sao Remo'!A13</f>
        <v>Atividades Individuias - Nutricionista</v>
      </c>
      <c r="B294" s="101">
        <f>'UBS Sao Remo'!B13</f>
        <v>60</v>
      </c>
      <c r="C294" s="83">
        <f>'UBS Sao Remo'!C13</f>
        <v>123</v>
      </c>
      <c r="D294" s="84">
        <f>'UBS Sao Remo'!D13</f>
        <v>128</v>
      </c>
      <c r="E294" s="84">
        <f>'UBS Sao Remo'!E13</f>
        <v>176</v>
      </c>
      <c r="F294" s="84">
        <f>'UBS Sao Remo'!F13</f>
        <v>0</v>
      </c>
      <c r="G294" s="84">
        <f>'UBS Sao Remo'!G13</f>
        <v>76</v>
      </c>
      <c r="H294" s="84">
        <f>'UBS Sao Remo'!H13</f>
        <v>146</v>
      </c>
      <c r="I294" s="84">
        <f>'UBS Sao Remo'!I13</f>
        <v>0</v>
      </c>
      <c r="J294" s="84">
        <f>'UBS Sao Remo'!J13</f>
        <v>0</v>
      </c>
      <c r="K294" s="84">
        <f>'UBS Sao Remo'!K13</f>
        <v>0</v>
      </c>
      <c r="L294" s="84">
        <f>'UBS Sao Remo'!L13</f>
        <v>0</v>
      </c>
      <c r="M294" s="84">
        <f>'UBS Sao Remo'!M13</f>
        <v>0</v>
      </c>
      <c r="N294" s="84">
        <f>'UBS Sao Remo'!N13</f>
        <v>0</v>
      </c>
      <c r="O294" s="56">
        <f>'UBS Sao Remo'!O13</f>
        <v>360</v>
      </c>
      <c r="P294" s="56">
        <f>'UBS Sao Remo'!P13</f>
        <v>649</v>
      </c>
      <c r="Q294" s="102">
        <f>'UBS Sao Remo'!Q13</f>
        <v>1.8027777777777778</v>
      </c>
    </row>
    <row r="295" spans="1:17">
      <c r="A295" s="239" t="str">
        <f>'UBS Sao Remo'!A14</f>
        <v>Atividades Individuais - Educador Físico</v>
      </c>
      <c r="B295" s="101">
        <f>'UBS Sao Remo'!B14</f>
        <v>10</v>
      </c>
      <c r="C295" s="83">
        <f>'UBS Sao Remo'!C14</f>
        <v>11</v>
      </c>
      <c r="D295" s="84">
        <f>'UBS Sao Remo'!D14</f>
        <v>8</v>
      </c>
      <c r="E295" s="84">
        <f>'UBS Sao Remo'!E14</f>
        <v>14</v>
      </c>
      <c r="F295" s="84">
        <f>'UBS Sao Remo'!F14</f>
        <v>0</v>
      </c>
      <c r="G295" s="84">
        <f>'UBS Sao Remo'!G14</f>
        <v>14</v>
      </c>
      <c r="H295" s="84">
        <f>'UBS Sao Remo'!H14</f>
        <v>5</v>
      </c>
      <c r="I295" s="84">
        <f>'UBS Sao Remo'!I14</f>
        <v>0</v>
      </c>
      <c r="J295" s="84">
        <f>'UBS Sao Remo'!J14</f>
        <v>0</v>
      </c>
      <c r="K295" s="84">
        <f>'UBS Sao Remo'!K14</f>
        <v>0</v>
      </c>
      <c r="L295" s="84">
        <f>'UBS Sao Remo'!L14</f>
        <v>0</v>
      </c>
      <c r="M295" s="84">
        <f>'UBS Sao Remo'!M14</f>
        <v>0</v>
      </c>
      <c r="N295" s="84">
        <f>'UBS Sao Remo'!N14</f>
        <v>0</v>
      </c>
      <c r="O295" s="56">
        <f>'UBS Sao Remo'!O14</f>
        <v>60</v>
      </c>
      <c r="P295" s="56">
        <f>'UBS Sao Remo'!P14</f>
        <v>52</v>
      </c>
      <c r="Q295" s="102">
        <f>'UBS Sao Remo'!Q14</f>
        <v>0.8666666666666667</v>
      </c>
    </row>
    <row r="296" spans="1:17">
      <c r="A296" s="440" t="str">
        <f>'UBS Sao Remo'!A15</f>
        <v>Atividades Individuais - Psicólogo</v>
      </c>
      <c r="B296" s="439">
        <f>'UBS Sao Remo'!B15</f>
        <v>60</v>
      </c>
      <c r="C296" s="83">
        <f>'UBS Sao Remo'!C15</f>
        <v>122</v>
      </c>
      <c r="D296" s="422">
        <f>'UBS Sao Remo'!D15</f>
        <v>119</v>
      </c>
      <c r="E296" s="422">
        <f>'UBS Sao Remo'!E15</f>
        <v>143</v>
      </c>
      <c r="F296" s="422">
        <f>'UBS Sao Remo'!F15</f>
        <v>29</v>
      </c>
      <c r="G296" s="422">
        <f>'UBS Sao Remo'!G15</f>
        <v>115</v>
      </c>
      <c r="H296" s="422">
        <f>'UBS Sao Remo'!H15</f>
        <v>21</v>
      </c>
      <c r="I296" s="422">
        <f>'UBS Sao Remo'!I15</f>
        <v>0</v>
      </c>
      <c r="J296" s="422">
        <f>'UBS Sao Remo'!J15</f>
        <v>0</v>
      </c>
      <c r="K296" s="422">
        <f>'UBS Sao Remo'!K15</f>
        <v>0</v>
      </c>
      <c r="L296" s="422">
        <f>'UBS Sao Remo'!L15</f>
        <v>0</v>
      </c>
      <c r="M296" s="84">
        <f>'UBS Sao Remo'!M15</f>
        <v>0</v>
      </c>
      <c r="N296" s="422">
        <f>'UBS Sao Remo'!N15</f>
        <v>0</v>
      </c>
      <c r="O296" s="423">
        <f>'UBS Sao Remo'!O15</f>
        <v>360</v>
      </c>
      <c r="P296" s="423">
        <f>'UBS Sao Remo'!P15</f>
        <v>549</v>
      </c>
      <c r="Q296" s="436">
        <f>'UBS Sao Remo'!Q15</f>
        <v>1.5249999999999999</v>
      </c>
    </row>
    <row r="297" spans="1:17">
      <c r="A297" s="243" t="str">
        <f>'UBS Sao Remo'!A17</f>
        <v>Consulta Enfermagem do Enfermeiro</v>
      </c>
      <c r="B297" s="439">
        <f>'UBS Sao Remo'!B17</f>
        <v>432</v>
      </c>
      <c r="C297" s="83">
        <f>'UBS Sao Remo'!C17</f>
        <v>651</v>
      </c>
      <c r="D297" s="422">
        <f>'UBS Sao Remo'!D17</f>
        <v>882</v>
      </c>
      <c r="E297" s="422">
        <f>'UBS Sao Remo'!E17</f>
        <v>748</v>
      </c>
      <c r="F297" s="422">
        <f>'UBS Sao Remo'!F17</f>
        <v>1001</v>
      </c>
      <c r="G297" s="422">
        <f>'UBS Sao Remo'!G17</f>
        <v>772</v>
      </c>
      <c r="H297" s="422">
        <f>'UBS Sao Remo'!H17</f>
        <v>711</v>
      </c>
      <c r="I297" s="422">
        <f>'UBS Sao Remo'!I17</f>
        <v>0</v>
      </c>
      <c r="J297" s="422">
        <f>'UBS Sao Remo'!J17</f>
        <v>0</v>
      </c>
      <c r="K297" s="422">
        <f>'UBS Sao Remo'!K17</f>
        <v>0</v>
      </c>
      <c r="L297" s="422">
        <f>'UBS Sao Remo'!L17</f>
        <v>0</v>
      </c>
      <c r="M297" s="84">
        <f>'UBS Sao Remo'!M17</f>
        <v>0</v>
      </c>
      <c r="N297" s="422">
        <f>'UBS Sao Remo'!N17</f>
        <v>0</v>
      </c>
      <c r="O297" s="423">
        <f>'UBS Sao Remo'!O17</f>
        <v>2592</v>
      </c>
      <c r="P297" s="423">
        <f>'UBS Sao Remo'!P17</f>
        <v>4765</v>
      </c>
      <c r="Q297" s="436">
        <f>'UBS Sao Remo'!Q17</f>
        <v>1.8383487654320987</v>
      </c>
    </row>
    <row r="298" spans="1:17">
      <c r="A298" s="240" t="str">
        <f>'UBS Sao Remo'!A18</f>
        <v>Consulta Enfermagem do Enfermeiro ESF</v>
      </c>
      <c r="B298" s="101">
        <f>'UBS Sao Remo'!B18</f>
        <v>540</v>
      </c>
      <c r="C298" s="83">
        <f>'UBS Sao Remo'!C18</f>
        <v>896</v>
      </c>
      <c r="D298" s="84">
        <f>'UBS Sao Remo'!D18</f>
        <v>447</v>
      </c>
      <c r="E298" s="84">
        <f>'UBS Sao Remo'!E18</f>
        <v>1092</v>
      </c>
      <c r="F298" s="84">
        <f>'UBS Sao Remo'!F18</f>
        <v>591</v>
      </c>
      <c r="G298" s="84">
        <f>'UBS Sao Remo'!G18</f>
        <v>954</v>
      </c>
      <c r="H298" s="84">
        <f>'UBS Sao Remo'!H18</f>
        <v>599</v>
      </c>
      <c r="I298" s="84">
        <f>'UBS Sao Remo'!I18</f>
        <v>0</v>
      </c>
      <c r="J298" s="84">
        <f>'UBS Sao Remo'!J18</f>
        <v>0</v>
      </c>
      <c r="K298" s="84">
        <f>'UBS Sao Remo'!K18</f>
        <v>0</v>
      </c>
      <c r="L298" s="84">
        <f>'UBS Sao Remo'!L18</f>
        <v>0</v>
      </c>
      <c r="M298" s="84">
        <f>'UBS Sao Remo'!M18</f>
        <v>0</v>
      </c>
      <c r="N298" s="84">
        <f>'UBS Sao Remo'!N18</f>
        <v>0</v>
      </c>
      <c r="O298" s="56">
        <f>'UBS Sao Remo'!O18</f>
        <v>3240</v>
      </c>
      <c r="P298" s="56">
        <f>'UBS Sao Remo'!P18</f>
        <v>4579</v>
      </c>
      <c r="Q298" s="102">
        <f>'UBS Sao Remo'!Q18</f>
        <v>1.4132716049382716</v>
      </c>
    </row>
    <row r="299" spans="1:17">
      <c r="A299" s="240" t="str">
        <f>'UBS Sao Remo'!A19</f>
        <v>Consulta Médica do Clínico Geral</v>
      </c>
      <c r="B299" s="101">
        <f>'UBS Sao Remo'!B19</f>
        <v>528</v>
      </c>
      <c r="C299" s="83">
        <f>'UBS Sao Remo'!C19</f>
        <v>463</v>
      </c>
      <c r="D299" s="84">
        <f>'UBS Sao Remo'!D19</f>
        <v>498</v>
      </c>
      <c r="E299" s="84">
        <f>'UBS Sao Remo'!E19</f>
        <v>551</v>
      </c>
      <c r="F299" s="84">
        <f>'UBS Sao Remo'!F19</f>
        <v>534</v>
      </c>
      <c r="G299" s="84">
        <f>'UBS Sao Remo'!G19</f>
        <v>573</v>
      </c>
      <c r="H299" s="84">
        <f>'UBS Sao Remo'!H19</f>
        <v>464</v>
      </c>
      <c r="I299" s="84">
        <f>'UBS Sao Remo'!I19</f>
        <v>0</v>
      </c>
      <c r="J299" s="84">
        <f>'UBS Sao Remo'!J19</f>
        <v>0</v>
      </c>
      <c r="K299" s="84">
        <f>'UBS Sao Remo'!K19</f>
        <v>0</v>
      </c>
      <c r="L299" s="84">
        <f>'UBS Sao Remo'!L19</f>
        <v>0</v>
      </c>
      <c r="M299" s="84">
        <f>'UBS Sao Remo'!M19</f>
        <v>0</v>
      </c>
      <c r="N299" s="84">
        <f>'UBS Sao Remo'!N19</f>
        <v>0</v>
      </c>
      <c r="O299" s="56">
        <f>'UBS Sao Remo'!O19</f>
        <v>3168</v>
      </c>
      <c r="P299" s="56">
        <f>'UBS Sao Remo'!P19</f>
        <v>3083</v>
      </c>
      <c r="Q299" s="102">
        <f>'UBS Sao Remo'!Q19</f>
        <v>0.97316919191919193</v>
      </c>
    </row>
    <row r="300" spans="1:17">
      <c r="A300" s="240" t="str">
        <f>'UBS Sao Remo'!A20</f>
        <v>Consulta Médica do G.O.</v>
      </c>
      <c r="B300" s="101">
        <f>'UBS Sao Remo'!B20</f>
        <v>264</v>
      </c>
      <c r="C300" s="83">
        <f>'UBS Sao Remo'!C20</f>
        <v>0</v>
      </c>
      <c r="D300" s="84">
        <f>'UBS Sao Remo'!D20</f>
        <v>177</v>
      </c>
      <c r="E300" s="84">
        <f>'UBS Sao Remo'!E20</f>
        <v>118</v>
      </c>
      <c r="F300" s="84">
        <f>'UBS Sao Remo'!F20</f>
        <v>209</v>
      </c>
      <c r="G300" s="84">
        <f>'UBS Sao Remo'!G20</f>
        <v>196</v>
      </c>
      <c r="H300" s="84">
        <f>'UBS Sao Remo'!H20</f>
        <v>174</v>
      </c>
      <c r="I300" s="84">
        <f>'UBS Sao Remo'!I20</f>
        <v>0</v>
      </c>
      <c r="J300" s="84">
        <f>'UBS Sao Remo'!J20</f>
        <v>0</v>
      </c>
      <c r="K300" s="84">
        <f>'UBS Sao Remo'!K20</f>
        <v>0</v>
      </c>
      <c r="L300" s="84">
        <f>'UBS Sao Remo'!L20</f>
        <v>0</v>
      </c>
      <c r="M300" s="84">
        <f>'UBS Sao Remo'!M20</f>
        <v>0</v>
      </c>
      <c r="N300" s="84">
        <f>'UBS Sao Remo'!N20</f>
        <v>0</v>
      </c>
      <c r="O300" s="56">
        <f>'UBS Sao Remo'!O20</f>
        <v>1584</v>
      </c>
      <c r="P300" s="56">
        <f>'UBS Sao Remo'!P20</f>
        <v>874</v>
      </c>
      <c r="Q300" s="102">
        <f>'UBS Sao Remo'!Q20</f>
        <v>0.5517676767676768</v>
      </c>
    </row>
    <row r="301" spans="1:17">
      <c r="A301" s="254" t="str">
        <f>'UBS Sao Remo'!A21</f>
        <v>Consulta Médica do Médico ESF</v>
      </c>
      <c r="B301" s="439">
        <f>'UBS Sao Remo'!B21</f>
        <v>1248</v>
      </c>
      <c r="C301" s="83">
        <f>'UBS Sao Remo'!C21</f>
        <v>1442</v>
      </c>
      <c r="D301" s="422">
        <f>'UBS Sao Remo'!D21</f>
        <v>1150</v>
      </c>
      <c r="E301" s="422">
        <f>'UBS Sao Remo'!E21</f>
        <v>1343</v>
      </c>
      <c r="F301" s="422">
        <f>'UBS Sao Remo'!F21</f>
        <v>1397</v>
      </c>
      <c r="G301" s="422">
        <f>'UBS Sao Remo'!G21</f>
        <v>1656</v>
      </c>
      <c r="H301" s="422">
        <f>'UBS Sao Remo'!H21</f>
        <v>1358</v>
      </c>
      <c r="I301" s="422">
        <f>'UBS Sao Remo'!I21</f>
        <v>0</v>
      </c>
      <c r="J301" s="422">
        <f>'UBS Sao Remo'!J21</f>
        <v>0</v>
      </c>
      <c r="K301" s="422">
        <f>'UBS Sao Remo'!K21</f>
        <v>0</v>
      </c>
      <c r="L301" s="422">
        <f>'UBS Sao Remo'!L21</f>
        <v>0</v>
      </c>
      <c r="M301" s="84">
        <f>'UBS Sao Remo'!M21</f>
        <v>0</v>
      </c>
      <c r="N301" s="422">
        <f>'UBS Sao Remo'!N21</f>
        <v>0</v>
      </c>
      <c r="O301" s="423">
        <f>'UBS Sao Remo'!O21</f>
        <v>7488</v>
      </c>
      <c r="P301" s="423">
        <f>'UBS Sao Remo'!P21</f>
        <v>8346</v>
      </c>
      <c r="Q301" s="436">
        <f>'UBS Sao Remo'!Q21</f>
        <v>1.1145833333333333</v>
      </c>
    </row>
    <row r="302" spans="1:17">
      <c r="A302" s="254" t="str">
        <f>'UBS Sao Remo'!A22</f>
        <v>Consulta Médica do Médico Generalista</v>
      </c>
      <c r="B302" s="439">
        <f>'UBS Sao Remo'!B22</f>
        <v>528</v>
      </c>
      <c r="C302" s="83">
        <f>'UBS Sao Remo'!C22</f>
        <v>650</v>
      </c>
      <c r="D302" s="422">
        <f>'UBS Sao Remo'!D22</f>
        <v>395</v>
      </c>
      <c r="E302" s="422">
        <f>'UBS Sao Remo'!E22</f>
        <v>669</v>
      </c>
      <c r="F302" s="422">
        <f>'UBS Sao Remo'!F22</f>
        <v>630</v>
      </c>
      <c r="G302" s="422">
        <f>'UBS Sao Remo'!G22</f>
        <v>518</v>
      </c>
      <c r="H302" s="422">
        <f>'UBS Sao Remo'!H22</f>
        <v>368</v>
      </c>
      <c r="I302" s="422">
        <f>'UBS Sao Remo'!I22</f>
        <v>0</v>
      </c>
      <c r="J302" s="422">
        <f>'UBS Sao Remo'!J22</f>
        <v>0</v>
      </c>
      <c r="K302" s="422">
        <f>'UBS Sao Remo'!K22</f>
        <v>0</v>
      </c>
      <c r="L302" s="422">
        <f>'UBS Sao Remo'!L22</f>
        <v>0</v>
      </c>
      <c r="M302" s="84">
        <f>'UBS Sao Remo'!M22</f>
        <v>0</v>
      </c>
      <c r="N302" s="422">
        <f>'UBS Sao Remo'!N22</f>
        <v>0</v>
      </c>
      <c r="O302" s="423">
        <f>'UBS Sao Remo'!O22</f>
        <v>3168</v>
      </c>
      <c r="P302" s="423">
        <f>'UBS Sao Remo'!P22</f>
        <v>3230</v>
      </c>
      <c r="Q302" s="436">
        <f>'UBS Sao Remo'!Q22</f>
        <v>1.019570707070707</v>
      </c>
    </row>
    <row r="303" spans="1:17">
      <c r="A303" s="254" t="str">
        <f>'UBS Sao Remo'!A23</f>
        <v>Consulta Médica do Pediatra</v>
      </c>
      <c r="B303" s="439">
        <f>'UBS Sao Remo'!B23</f>
        <v>264</v>
      </c>
      <c r="C303" s="83">
        <f>'UBS Sao Remo'!C23</f>
        <v>100</v>
      </c>
      <c r="D303" s="422">
        <f>'UBS Sao Remo'!D23</f>
        <v>158</v>
      </c>
      <c r="E303" s="422">
        <f>'UBS Sao Remo'!E23</f>
        <v>276</v>
      </c>
      <c r="F303" s="422">
        <f>'UBS Sao Remo'!F23</f>
        <v>165</v>
      </c>
      <c r="G303" s="422">
        <f>'UBS Sao Remo'!G23</f>
        <v>9</v>
      </c>
      <c r="H303" s="422">
        <f>'UBS Sao Remo'!H23</f>
        <v>4</v>
      </c>
      <c r="I303" s="422">
        <f>'UBS Sao Remo'!I23</f>
        <v>0</v>
      </c>
      <c r="J303" s="422">
        <f>'UBS Sao Remo'!J23</f>
        <v>0</v>
      </c>
      <c r="K303" s="422">
        <f>'UBS Sao Remo'!K23</f>
        <v>0</v>
      </c>
      <c r="L303" s="422">
        <f>'UBS Sao Remo'!L23</f>
        <v>0</v>
      </c>
      <c r="M303" s="84">
        <f>'UBS Sao Remo'!M23</f>
        <v>0</v>
      </c>
      <c r="N303" s="422">
        <f>'UBS Sao Remo'!N23</f>
        <v>0</v>
      </c>
      <c r="O303" s="423">
        <f>'UBS Sao Remo'!O23</f>
        <v>1584</v>
      </c>
      <c r="P303" s="423">
        <f>'UBS Sao Remo'!P23</f>
        <v>712</v>
      </c>
      <c r="Q303" s="436">
        <f>'UBS Sao Remo'!Q23</f>
        <v>0.4494949494949495</v>
      </c>
    </row>
    <row r="304" spans="1:17">
      <c r="A304" s="254" t="str">
        <f>'UBS Sao Remo'!A16</f>
        <v>Atividades Individuais - Médico Psiquiatra</v>
      </c>
      <c r="B304" s="439">
        <f>'UBS Sao Remo'!B16</f>
        <v>110</v>
      </c>
      <c r="C304" s="83">
        <f>'UBS Sao Remo'!C16</f>
        <v>92</v>
      </c>
      <c r="D304" s="441">
        <f>'UBS Sao Remo'!D16</f>
        <v>97</v>
      </c>
      <c r="E304" s="441">
        <f>'UBS Sao Remo'!E16</f>
        <v>114</v>
      </c>
      <c r="F304" s="441">
        <f>'UBS Sao Remo'!F16</f>
        <v>4</v>
      </c>
      <c r="G304" s="441">
        <f>'UBS Sao Remo'!G16</f>
        <v>139</v>
      </c>
      <c r="H304" s="441">
        <f>'UBS Sao Remo'!H16</f>
        <v>29</v>
      </c>
      <c r="I304" s="441">
        <f>'UBS Sao Remo'!I16</f>
        <v>0</v>
      </c>
      <c r="J304" s="441">
        <f>'UBS Sao Remo'!J16</f>
        <v>0</v>
      </c>
      <c r="K304" s="441">
        <f>'UBS Sao Remo'!K16</f>
        <v>0</v>
      </c>
      <c r="L304" s="441">
        <f>'UBS Sao Remo'!L16</f>
        <v>0</v>
      </c>
      <c r="M304" s="84">
        <f>'UBS Sao Remo'!M16</f>
        <v>0</v>
      </c>
      <c r="N304" s="441">
        <f>'UBS Sao Remo'!N16</f>
        <v>0</v>
      </c>
      <c r="O304" s="423">
        <f>'UBS Sao Remo'!O16</f>
        <v>660</v>
      </c>
      <c r="P304" s="423">
        <f>'UBS Sao Remo'!P16</f>
        <v>475</v>
      </c>
      <c r="Q304" s="436">
        <f>'UBS Sao Remo'!Q16</f>
        <v>0.71969696969696972</v>
      </c>
    </row>
    <row r="305" spans="1:17">
      <c r="A305" s="254" t="str">
        <f>'UBS Sao Remo'!A24</f>
        <v>Consulta/At Domiciliar do Enfermeiro</v>
      </c>
      <c r="B305" s="439">
        <f>'UBS Sao Remo'!B24</f>
        <v>30</v>
      </c>
      <c r="C305" s="83">
        <f>'UBS Sao Remo'!C24</f>
        <v>79</v>
      </c>
      <c r="D305" s="422">
        <f>'UBS Sao Remo'!D24</f>
        <v>38</v>
      </c>
      <c r="E305" s="422">
        <f>'UBS Sao Remo'!E24</f>
        <v>15</v>
      </c>
      <c r="F305" s="422">
        <f>'UBS Sao Remo'!F24</f>
        <v>55</v>
      </c>
      <c r="G305" s="422">
        <f>'UBS Sao Remo'!G24</f>
        <v>51</v>
      </c>
      <c r="H305" s="422">
        <f>'UBS Sao Remo'!H24</f>
        <v>82</v>
      </c>
      <c r="I305" s="422">
        <f>'UBS Sao Remo'!I24</f>
        <v>0</v>
      </c>
      <c r="J305" s="422">
        <f>'UBS Sao Remo'!J24</f>
        <v>0</v>
      </c>
      <c r="K305" s="422">
        <f>'UBS Sao Remo'!K24</f>
        <v>0</v>
      </c>
      <c r="L305" s="422">
        <f>'UBS Sao Remo'!L24</f>
        <v>0</v>
      </c>
      <c r="M305" s="84">
        <f>'UBS Sao Remo'!M24</f>
        <v>0</v>
      </c>
      <c r="N305" s="422">
        <f>'UBS Sao Remo'!N24</f>
        <v>0</v>
      </c>
      <c r="O305" s="423">
        <f>'UBS Sao Remo'!O24</f>
        <v>180</v>
      </c>
      <c r="P305" s="423">
        <f>'UBS Sao Remo'!P24</f>
        <v>320</v>
      </c>
      <c r="Q305" s="436">
        <f>'UBS Sao Remo'!Q24</f>
        <v>1.7777777777777777</v>
      </c>
    </row>
    <row r="306" spans="1:17">
      <c r="A306" s="254" t="str">
        <f>'UBS Sao Remo'!A25</f>
        <v>Consulta/At Domiciliar do Enfermeiro ESF</v>
      </c>
      <c r="B306" s="439">
        <f>'UBS Sao Remo'!B25</f>
        <v>48</v>
      </c>
      <c r="C306" s="83">
        <f>'UBS Sao Remo'!C25</f>
        <v>80</v>
      </c>
      <c r="D306" s="422">
        <f>'UBS Sao Remo'!D25</f>
        <v>47</v>
      </c>
      <c r="E306" s="422">
        <f>'UBS Sao Remo'!E25</f>
        <v>53</v>
      </c>
      <c r="F306" s="422">
        <f>'UBS Sao Remo'!F25</f>
        <v>29</v>
      </c>
      <c r="G306" s="422">
        <f>'UBS Sao Remo'!G25</f>
        <v>69</v>
      </c>
      <c r="H306" s="422">
        <f>'UBS Sao Remo'!H25</f>
        <v>26</v>
      </c>
      <c r="I306" s="422">
        <f>'UBS Sao Remo'!I25</f>
        <v>0</v>
      </c>
      <c r="J306" s="422">
        <f>'UBS Sao Remo'!J25</f>
        <v>0</v>
      </c>
      <c r="K306" s="422">
        <f>'UBS Sao Remo'!K25</f>
        <v>0</v>
      </c>
      <c r="L306" s="422">
        <f>'UBS Sao Remo'!L25</f>
        <v>0</v>
      </c>
      <c r="M306" s="84">
        <f>'UBS Sao Remo'!M25</f>
        <v>0</v>
      </c>
      <c r="N306" s="422">
        <f>'UBS Sao Remo'!N25</f>
        <v>0</v>
      </c>
      <c r="O306" s="423">
        <f>'UBS Sao Remo'!O25</f>
        <v>288</v>
      </c>
      <c r="P306" s="423">
        <f>'UBS Sao Remo'!P25</f>
        <v>304</v>
      </c>
      <c r="Q306" s="436">
        <f>'UBS Sao Remo'!Q25</f>
        <v>1.0555555555555556</v>
      </c>
    </row>
    <row r="307" spans="1:17">
      <c r="A307" s="254" t="str">
        <f>'UBS Sao Remo'!A26</f>
        <v>Consulta/At Domiciliar do Médico ESF</v>
      </c>
      <c r="B307" s="439">
        <f>'UBS Sao Remo'!B26</f>
        <v>48</v>
      </c>
      <c r="C307" s="83">
        <f>'UBS Sao Remo'!C26</f>
        <v>35</v>
      </c>
      <c r="D307" s="422">
        <f>'UBS Sao Remo'!D26</f>
        <v>17</v>
      </c>
      <c r="E307" s="422">
        <f>'UBS Sao Remo'!E26</f>
        <v>56</v>
      </c>
      <c r="F307" s="422">
        <f>'UBS Sao Remo'!F26</f>
        <v>59</v>
      </c>
      <c r="G307" s="422">
        <f>'UBS Sao Remo'!G26</f>
        <v>66</v>
      </c>
      <c r="H307" s="422">
        <f>'UBS Sao Remo'!H26</f>
        <v>27</v>
      </c>
      <c r="I307" s="422">
        <f>'UBS Sao Remo'!I26</f>
        <v>0</v>
      </c>
      <c r="J307" s="422">
        <f>'UBS Sao Remo'!J26</f>
        <v>0</v>
      </c>
      <c r="K307" s="422">
        <f>'UBS Sao Remo'!K26</f>
        <v>0</v>
      </c>
      <c r="L307" s="422">
        <f>'UBS Sao Remo'!L26</f>
        <v>0</v>
      </c>
      <c r="M307" s="84">
        <f>'UBS Sao Remo'!M26</f>
        <v>0</v>
      </c>
      <c r="N307" s="422">
        <f>'UBS Sao Remo'!N26</f>
        <v>0</v>
      </c>
      <c r="O307" s="423">
        <f>'UBS Sao Remo'!O26</f>
        <v>288</v>
      </c>
      <c r="P307" s="423">
        <f>'UBS Sao Remo'!P26</f>
        <v>260</v>
      </c>
      <c r="Q307" s="436">
        <f>'UBS Sao Remo'!Q26</f>
        <v>0.90277777777777779</v>
      </c>
    </row>
    <row r="308" spans="1:17">
      <c r="A308" s="254" t="str">
        <f>'UBS Sao Remo'!A27</f>
        <v>ESB I - Consultas/atendimentos</v>
      </c>
      <c r="B308" s="439">
        <f>'UBS Sao Remo'!B27</f>
        <v>132</v>
      </c>
      <c r="C308" s="83">
        <f>'UBS Sao Remo'!C27</f>
        <v>199</v>
      </c>
      <c r="D308" s="422">
        <f>'UBS Sao Remo'!D27</f>
        <v>155</v>
      </c>
      <c r="E308" s="422">
        <f>'UBS Sao Remo'!E27</f>
        <v>225</v>
      </c>
      <c r="F308" s="422">
        <f>'UBS Sao Remo'!F27</f>
        <v>225</v>
      </c>
      <c r="G308" s="422">
        <f>'UBS Sao Remo'!G27</f>
        <v>168</v>
      </c>
      <c r="H308" s="422">
        <f>'UBS Sao Remo'!H27</f>
        <v>151</v>
      </c>
      <c r="I308" s="422">
        <f>'UBS Sao Remo'!I27</f>
        <v>0</v>
      </c>
      <c r="J308" s="422">
        <f>'UBS Sao Remo'!J27</f>
        <v>0</v>
      </c>
      <c r="K308" s="422">
        <f>'UBS Sao Remo'!K27</f>
        <v>0</v>
      </c>
      <c r="L308" s="422">
        <f>'UBS Sao Remo'!L27</f>
        <v>0</v>
      </c>
      <c r="M308" s="84">
        <f>'UBS Sao Remo'!M27</f>
        <v>0</v>
      </c>
      <c r="N308" s="422">
        <f>'UBS Sao Remo'!N27</f>
        <v>0</v>
      </c>
      <c r="O308" s="423">
        <f>'UBS Sao Remo'!O27</f>
        <v>792</v>
      </c>
      <c r="P308" s="423">
        <f>'UBS Sao Remo'!P27</f>
        <v>1123</v>
      </c>
      <c r="Q308" s="436">
        <f>'UBS Sao Remo'!Q27</f>
        <v>1.417929292929293</v>
      </c>
    </row>
    <row r="309" spans="1:17">
      <c r="A309" s="254" t="str">
        <f>'UBS Sao Remo'!A28</f>
        <v>ESB I - TI clínico/restaurador</v>
      </c>
      <c r="B309" s="439">
        <f>'UBS Sao Remo'!B28</f>
        <v>30</v>
      </c>
      <c r="C309" s="83">
        <f>'UBS Sao Remo'!C28</f>
        <v>43</v>
      </c>
      <c r="D309" s="422">
        <f>'UBS Sao Remo'!D28</f>
        <v>44</v>
      </c>
      <c r="E309" s="422">
        <f>'UBS Sao Remo'!E28</f>
        <v>51</v>
      </c>
      <c r="F309" s="422">
        <f>'UBS Sao Remo'!F28</f>
        <v>51</v>
      </c>
      <c r="G309" s="422">
        <f>'UBS Sao Remo'!G28</f>
        <v>20</v>
      </c>
      <c r="H309" s="422">
        <f>'UBS Sao Remo'!H28</f>
        <v>37</v>
      </c>
      <c r="I309" s="422">
        <f>'UBS Sao Remo'!I28</f>
        <v>0</v>
      </c>
      <c r="J309" s="422">
        <f>'UBS Sao Remo'!J28</f>
        <v>0</v>
      </c>
      <c r="K309" s="422">
        <f>'UBS Sao Remo'!K28</f>
        <v>0</v>
      </c>
      <c r="L309" s="422">
        <f>'UBS Sao Remo'!L28</f>
        <v>0</v>
      </c>
      <c r="M309" s="84">
        <f>'UBS Sao Remo'!M28</f>
        <v>0</v>
      </c>
      <c r="N309" s="422">
        <f>'UBS Sao Remo'!N28</f>
        <v>0</v>
      </c>
      <c r="O309" s="423">
        <f>'UBS Sao Remo'!O28</f>
        <v>180</v>
      </c>
      <c r="P309" s="423">
        <f>'UBS Sao Remo'!P28</f>
        <v>246</v>
      </c>
      <c r="Q309" s="436">
        <f>'UBS Sao Remo'!Q28</f>
        <v>1.3666666666666667</v>
      </c>
    </row>
    <row r="310" spans="1:17">
      <c r="A310" s="254" t="str">
        <f>'UBS Sao Remo'!A29</f>
        <v>ESB I - TI Protese (Monitoramento M29 e M30)</v>
      </c>
      <c r="B310" s="439">
        <f>'UBS Sao Remo'!B29</f>
        <v>2</v>
      </c>
      <c r="C310" s="83">
        <f>'UBS Sao Remo'!C29</f>
        <v>0</v>
      </c>
      <c r="D310" s="422">
        <f>'UBS Sao Remo'!D29</f>
        <v>0</v>
      </c>
      <c r="E310" s="422">
        <f>'UBS Sao Remo'!E29</f>
        <v>0</v>
      </c>
      <c r="F310" s="422">
        <f>'UBS Sao Remo'!F29</f>
        <v>0</v>
      </c>
      <c r="G310" s="422">
        <f>'UBS Sao Remo'!G29</f>
        <v>0</v>
      </c>
      <c r="H310" s="422">
        <f>'UBS Sao Remo'!H29</f>
        <v>0</v>
      </c>
      <c r="I310" s="422">
        <f>'UBS Sao Remo'!I29</f>
        <v>0</v>
      </c>
      <c r="J310" s="422">
        <f>'UBS Sao Remo'!J29</f>
        <v>0</v>
      </c>
      <c r="K310" s="422">
        <f>'UBS Sao Remo'!K29</f>
        <v>0</v>
      </c>
      <c r="L310" s="422">
        <f>'UBS Sao Remo'!L29</f>
        <v>0</v>
      </c>
      <c r="M310" s="84">
        <f>'UBS Sao Remo'!M29</f>
        <v>0</v>
      </c>
      <c r="N310" s="422">
        <f>'UBS Sao Remo'!N29</f>
        <v>0</v>
      </c>
      <c r="O310" s="423">
        <f>'UBS Sao Remo'!O29</f>
        <v>12</v>
      </c>
      <c r="P310" s="423">
        <f>'UBS Sao Remo'!P29</f>
        <v>0</v>
      </c>
      <c r="Q310" s="436">
        <f>'UBS Sao Remo'!Q29</f>
        <v>0</v>
      </c>
    </row>
    <row r="311" spans="1:17">
      <c r="A311" s="254" t="str">
        <f>'UBS Sao Remo'!A30</f>
        <v>ESB II - Consultas/atendimentos - RT</v>
      </c>
      <c r="B311" s="439">
        <f>'UBS Sao Remo'!B30</f>
        <v>90</v>
      </c>
      <c r="C311" s="438">
        <f>'UBS Sao Remo'!C30</f>
        <v>243</v>
      </c>
      <c r="D311" s="422">
        <f>'UBS Sao Remo'!D30</f>
        <v>193</v>
      </c>
      <c r="E311" s="422">
        <f>'UBS Sao Remo'!E30</f>
        <v>199</v>
      </c>
      <c r="F311" s="422">
        <f>'UBS Sao Remo'!F30</f>
        <v>69</v>
      </c>
      <c r="G311" s="422">
        <f>'UBS Sao Remo'!G30</f>
        <v>237</v>
      </c>
      <c r="H311" s="422">
        <f>'UBS Sao Remo'!H30</f>
        <v>181</v>
      </c>
      <c r="I311" s="422">
        <f>'UBS Sao Remo'!I30</f>
        <v>0</v>
      </c>
      <c r="J311" s="422">
        <f>'UBS Sao Remo'!J30</f>
        <v>0</v>
      </c>
      <c r="K311" s="422">
        <f>'UBS Sao Remo'!K30</f>
        <v>0</v>
      </c>
      <c r="L311" s="422">
        <f>'UBS Sao Remo'!L30</f>
        <v>0</v>
      </c>
      <c r="M311" s="84">
        <f>'UBS Sao Remo'!M30</f>
        <v>0</v>
      </c>
      <c r="N311" s="422">
        <f>'UBS Sao Remo'!N30</f>
        <v>0</v>
      </c>
      <c r="O311" s="423">
        <f>'UBS Sao Remo'!O30</f>
        <v>540</v>
      </c>
      <c r="P311" s="423">
        <f>'UBS Sao Remo'!P30</f>
        <v>1122</v>
      </c>
      <c r="Q311" s="436">
        <f>'UBS Sao Remo'!Q30</f>
        <v>2.0777777777777779</v>
      </c>
    </row>
    <row r="312" spans="1:17">
      <c r="A312" s="254" t="str">
        <f>'UBS Sao Remo'!A31</f>
        <v>ESB II - TI clínico/restaurador - RT</v>
      </c>
      <c r="B312" s="439">
        <f>'UBS Sao Remo'!B31</f>
        <v>20</v>
      </c>
      <c r="C312" s="438">
        <f>'UBS Sao Remo'!C31</f>
        <v>50</v>
      </c>
      <c r="D312" s="422">
        <f>'UBS Sao Remo'!D31</f>
        <v>51</v>
      </c>
      <c r="E312" s="422">
        <f>'UBS Sao Remo'!E31</f>
        <v>40</v>
      </c>
      <c r="F312" s="422">
        <f>'UBS Sao Remo'!F31</f>
        <v>11</v>
      </c>
      <c r="G312" s="422">
        <f>'UBS Sao Remo'!G31</f>
        <v>54</v>
      </c>
      <c r="H312" s="422">
        <f>'UBS Sao Remo'!H31</f>
        <v>22</v>
      </c>
      <c r="I312" s="422">
        <f>'UBS Sao Remo'!I31</f>
        <v>0</v>
      </c>
      <c r="J312" s="422">
        <f>'UBS Sao Remo'!J31</f>
        <v>0</v>
      </c>
      <c r="K312" s="422">
        <f>'UBS Sao Remo'!K31</f>
        <v>0</v>
      </c>
      <c r="L312" s="422">
        <f>'UBS Sao Remo'!L31</f>
        <v>0</v>
      </c>
      <c r="M312" s="84">
        <f>'UBS Sao Remo'!M31</f>
        <v>0</v>
      </c>
      <c r="N312" s="422">
        <f>'UBS Sao Remo'!N31</f>
        <v>0</v>
      </c>
      <c r="O312" s="423">
        <f>'UBS Sao Remo'!O31</f>
        <v>120</v>
      </c>
      <c r="P312" s="423">
        <f>'UBS Sao Remo'!P31</f>
        <v>228</v>
      </c>
      <c r="Q312" s="436">
        <f>'UBS Sao Remo'!Q31</f>
        <v>1.9</v>
      </c>
    </row>
    <row r="313" spans="1:17">
      <c r="A313" s="254" t="str">
        <f>'UBS Sao Remo'!A32</f>
        <v>ESB II - TI Protese (Monitoramento M29 e M30)</v>
      </c>
      <c r="B313" s="439">
        <f>'UBS Sao Remo'!B32</f>
        <v>3</v>
      </c>
      <c r="C313" s="438">
        <f>'UBS Sao Remo'!C32</f>
        <v>0</v>
      </c>
      <c r="D313" s="422">
        <f>'UBS Sao Remo'!D32</f>
        <v>0</v>
      </c>
      <c r="E313" s="422">
        <f>'UBS Sao Remo'!E32</f>
        <v>0</v>
      </c>
      <c r="F313" s="422">
        <f>'UBS Sao Remo'!F32</f>
        <v>0</v>
      </c>
      <c r="G313" s="422">
        <f>'UBS Sao Remo'!G32</f>
        <v>0</v>
      </c>
      <c r="H313" s="422">
        <f>'UBS Sao Remo'!H32</f>
        <v>0</v>
      </c>
      <c r="I313" s="422">
        <f>'UBS Sao Remo'!I32</f>
        <v>0</v>
      </c>
      <c r="J313" s="422">
        <f>'UBS Sao Remo'!J32</f>
        <v>0</v>
      </c>
      <c r="K313" s="422">
        <f>'UBS Sao Remo'!K32</f>
        <v>0</v>
      </c>
      <c r="L313" s="422">
        <f>'UBS Sao Remo'!L32</f>
        <v>0</v>
      </c>
      <c r="M313" s="84">
        <f>'UBS Sao Remo'!M32</f>
        <v>0</v>
      </c>
      <c r="N313" s="422">
        <f>'UBS Sao Remo'!N32</f>
        <v>0</v>
      </c>
      <c r="O313" s="423">
        <f>'UBS Sao Remo'!O32</f>
        <v>18</v>
      </c>
      <c r="P313" s="423">
        <f>'UBS Sao Remo'!P32</f>
        <v>0</v>
      </c>
      <c r="Q313" s="436">
        <f>'UBS Sao Remo'!Q32</f>
        <v>0</v>
      </c>
    </row>
    <row r="314" spans="1:17">
      <c r="A314" s="254" t="str">
        <f>'UBS Sao Remo'!A33</f>
        <v>Atividades Coletivas - Assistente Social</v>
      </c>
      <c r="B314" s="439">
        <f>'UBS Sao Remo'!B33</f>
        <v>30</v>
      </c>
      <c r="C314" s="438">
        <f>'UBS Sao Remo'!C33</f>
        <v>0</v>
      </c>
      <c r="D314" s="422">
        <f>'UBS Sao Remo'!D33</f>
        <v>0</v>
      </c>
      <c r="E314" s="422">
        <f>'UBS Sao Remo'!E33</f>
        <v>0</v>
      </c>
      <c r="F314" s="422">
        <f>'UBS Sao Remo'!F33</f>
        <v>2</v>
      </c>
      <c r="G314" s="422">
        <f>'UBS Sao Remo'!G33</f>
        <v>0</v>
      </c>
      <c r="H314" s="422">
        <f>'UBS Sao Remo'!H33</f>
        <v>21</v>
      </c>
      <c r="I314" s="422">
        <f>'UBS Sao Remo'!I33</f>
        <v>0</v>
      </c>
      <c r="J314" s="422">
        <f>'UBS Sao Remo'!J33</f>
        <v>0</v>
      </c>
      <c r="K314" s="422">
        <f>'UBS Sao Remo'!K33</f>
        <v>0</v>
      </c>
      <c r="L314" s="422">
        <f>'UBS Sao Remo'!L33</f>
        <v>0</v>
      </c>
      <c r="M314" s="84">
        <f>'UBS Sao Remo'!M33</f>
        <v>0</v>
      </c>
      <c r="N314" s="422">
        <f>'UBS Sao Remo'!N33</f>
        <v>0</v>
      </c>
      <c r="O314" s="423">
        <f>'UBS Sao Remo'!O33</f>
        <v>150</v>
      </c>
      <c r="P314" s="423">
        <f>'UBS Sao Remo'!P33</f>
        <v>23</v>
      </c>
      <c r="Q314" s="436">
        <f>'UBS Sao Remo'!Q33</f>
        <v>0.15333333333333332</v>
      </c>
    </row>
    <row r="315" spans="1:17">
      <c r="A315" s="254" t="str">
        <f>'UBS Sao Remo'!A34</f>
        <v xml:space="preserve">Atividades Coletivas - Farmacêutico </v>
      </c>
      <c r="B315" s="439">
        <f>'UBS Sao Remo'!B34</f>
        <v>16</v>
      </c>
      <c r="C315" s="438">
        <f>'UBS Sao Remo'!C34</f>
        <v>0</v>
      </c>
      <c r="D315" s="422">
        <f>'UBS Sao Remo'!D34</f>
        <v>1</v>
      </c>
      <c r="E315" s="422">
        <f>'UBS Sao Remo'!E34</f>
        <v>0</v>
      </c>
      <c r="F315" s="422">
        <f>'UBS Sao Remo'!F34</f>
        <v>0</v>
      </c>
      <c r="G315" s="422">
        <f>'UBS Sao Remo'!G34</f>
        <v>0</v>
      </c>
      <c r="H315" s="422">
        <f>'UBS Sao Remo'!H34</f>
        <v>15</v>
      </c>
      <c r="I315" s="422">
        <f>'UBS Sao Remo'!I34</f>
        <v>0</v>
      </c>
      <c r="J315" s="422">
        <f>'UBS Sao Remo'!J34</f>
        <v>0</v>
      </c>
      <c r="K315" s="422">
        <f>'UBS Sao Remo'!K34</f>
        <v>0</v>
      </c>
      <c r="L315" s="422">
        <f>'UBS Sao Remo'!L34</f>
        <v>0</v>
      </c>
      <c r="M315" s="84">
        <f>'UBS Sao Remo'!M34</f>
        <v>0</v>
      </c>
      <c r="N315" s="422">
        <f>'UBS Sao Remo'!N34</f>
        <v>0</v>
      </c>
      <c r="O315" s="423">
        <f>'UBS Sao Remo'!O34</f>
        <v>80</v>
      </c>
      <c r="P315" s="423">
        <f>'UBS Sao Remo'!P34</f>
        <v>16</v>
      </c>
      <c r="Q315" s="436">
        <f>'UBS Sao Remo'!Q34</f>
        <v>0.2</v>
      </c>
    </row>
    <row r="316" spans="1:17">
      <c r="A316" s="254" t="str">
        <f>'UBS Sao Remo'!A35</f>
        <v>Atividades Coletivas - Fisioterapeuta</v>
      </c>
      <c r="B316" s="439">
        <f>'UBS Sao Remo'!B35</f>
        <v>30</v>
      </c>
      <c r="C316" s="438">
        <f>'UBS Sao Remo'!C35</f>
        <v>6</v>
      </c>
      <c r="D316" s="422">
        <f>'UBS Sao Remo'!D35</f>
        <v>8</v>
      </c>
      <c r="E316" s="422">
        <f>'UBS Sao Remo'!E35</f>
        <v>4</v>
      </c>
      <c r="F316" s="422">
        <f>'UBS Sao Remo'!F35</f>
        <v>4</v>
      </c>
      <c r="G316" s="422">
        <f>'UBS Sao Remo'!G35</f>
        <v>10</v>
      </c>
      <c r="H316" s="422">
        <f>'UBS Sao Remo'!H35</f>
        <v>27</v>
      </c>
      <c r="I316" s="422">
        <f>'UBS Sao Remo'!I35</f>
        <v>0</v>
      </c>
      <c r="J316" s="422">
        <f>'UBS Sao Remo'!J35</f>
        <v>0</v>
      </c>
      <c r="K316" s="422">
        <f>'UBS Sao Remo'!K35</f>
        <v>0</v>
      </c>
      <c r="L316" s="422">
        <f>'UBS Sao Remo'!L35</f>
        <v>0</v>
      </c>
      <c r="M316" s="84">
        <f>'UBS Sao Remo'!M35</f>
        <v>0</v>
      </c>
      <c r="N316" s="422">
        <f>'UBS Sao Remo'!N35</f>
        <v>0</v>
      </c>
      <c r="O316" s="423">
        <f>'UBS Sao Remo'!O35</f>
        <v>180</v>
      </c>
      <c r="P316" s="423">
        <f>'UBS Sao Remo'!P35</f>
        <v>59</v>
      </c>
      <c r="Q316" s="436">
        <f>'UBS Sao Remo'!Q35</f>
        <v>0.32777777777777778</v>
      </c>
    </row>
    <row r="317" spans="1:17">
      <c r="A317" s="254" t="str">
        <f>'UBS Sao Remo'!A36</f>
        <v xml:space="preserve">Atividades Coletivas - Fonoaudiologo </v>
      </c>
      <c r="B317" s="439">
        <f>'UBS Sao Remo'!B36</f>
        <v>30</v>
      </c>
      <c r="C317" s="438">
        <f>'UBS Sao Remo'!C36</f>
        <v>4</v>
      </c>
      <c r="D317" s="422">
        <f>'UBS Sao Remo'!D36</f>
        <v>4</v>
      </c>
      <c r="E317" s="422">
        <f>'UBS Sao Remo'!E36</f>
        <v>2</v>
      </c>
      <c r="F317" s="422">
        <f>'UBS Sao Remo'!F36</f>
        <v>0</v>
      </c>
      <c r="G317" s="422">
        <f>'UBS Sao Remo'!G36</f>
        <v>0</v>
      </c>
      <c r="H317" s="422">
        <f>'UBS Sao Remo'!H36</f>
        <v>18</v>
      </c>
      <c r="I317" s="422">
        <f>'UBS Sao Remo'!I36</f>
        <v>0</v>
      </c>
      <c r="J317" s="422">
        <f>'UBS Sao Remo'!J36</f>
        <v>0</v>
      </c>
      <c r="K317" s="422">
        <f>'UBS Sao Remo'!K36</f>
        <v>0</v>
      </c>
      <c r="L317" s="422">
        <f>'UBS Sao Remo'!L36</f>
        <v>0</v>
      </c>
      <c r="M317" s="84">
        <f>'UBS Sao Remo'!M36</f>
        <v>0</v>
      </c>
      <c r="N317" s="422">
        <f>'UBS Sao Remo'!N36</f>
        <v>0</v>
      </c>
      <c r="O317" s="423">
        <f>'UBS Sao Remo'!O36</f>
        <v>150</v>
      </c>
      <c r="P317" s="423">
        <f>'UBS Sao Remo'!P36</f>
        <v>28</v>
      </c>
      <c r="Q317" s="436">
        <f>'UBS Sao Remo'!Q36</f>
        <v>0.18666666666666668</v>
      </c>
    </row>
    <row r="318" spans="1:17">
      <c r="A318" s="254" t="str">
        <f>'UBS Sao Remo'!A37</f>
        <v xml:space="preserve">Atividades Coletivas - Nutricionista </v>
      </c>
      <c r="B318" s="439">
        <f>'UBS Sao Remo'!B37</f>
        <v>40</v>
      </c>
      <c r="C318" s="438">
        <f>'UBS Sao Remo'!C37</f>
        <v>0</v>
      </c>
      <c r="D318" s="422">
        <f>'UBS Sao Remo'!D37</f>
        <v>1</v>
      </c>
      <c r="E318" s="422">
        <f>'UBS Sao Remo'!E37</f>
        <v>0</v>
      </c>
      <c r="F318" s="422">
        <f>'UBS Sao Remo'!F37</f>
        <v>1</v>
      </c>
      <c r="G318" s="422">
        <f>'UBS Sao Remo'!G37</f>
        <v>0</v>
      </c>
      <c r="H318" s="422">
        <f>'UBS Sao Remo'!H37</f>
        <v>39</v>
      </c>
      <c r="I318" s="422">
        <f>'UBS Sao Remo'!I37</f>
        <v>0</v>
      </c>
      <c r="J318" s="422">
        <f>'UBS Sao Remo'!J37</f>
        <v>0</v>
      </c>
      <c r="K318" s="422">
        <f>'UBS Sao Remo'!K37</f>
        <v>0</v>
      </c>
      <c r="L318" s="422">
        <f>'UBS Sao Remo'!L37</f>
        <v>0</v>
      </c>
      <c r="M318" s="84">
        <f>'UBS Sao Remo'!M37</f>
        <v>0</v>
      </c>
      <c r="N318" s="422">
        <f>'UBS Sao Remo'!N37</f>
        <v>0</v>
      </c>
      <c r="O318" s="423">
        <f>'UBS Sao Remo'!O37</f>
        <v>200</v>
      </c>
      <c r="P318" s="423">
        <f>'UBS Sao Remo'!P37</f>
        <v>41</v>
      </c>
      <c r="Q318" s="436">
        <f>'UBS Sao Remo'!Q37</f>
        <v>0.20499999999999999</v>
      </c>
    </row>
    <row r="319" spans="1:17">
      <c r="A319" s="254" t="str">
        <f>'UBS Sao Remo'!A38</f>
        <v>Atividades Coletivas - Educador Físico</v>
      </c>
      <c r="B319" s="439">
        <f>'UBS Sao Remo'!B38</f>
        <v>42</v>
      </c>
      <c r="C319" s="438">
        <f>'UBS Sao Remo'!C38</f>
        <v>0</v>
      </c>
      <c r="D319" s="438">
        <f>'UBS Sao Remo'!D38</f>
        <v>6</v>
      </c>
      <c r="E319" s="438">
        <f>'UBS Sao Remo'!E38</f>
        <v>2</v>
      </c>
      <c r="F319" s="438">
        <f>'UBS Sao Remo'!F38</f>
        <v>3</v>
      </c>
      <c r="G319" s="438">
        <f>'UBS Sao Remo'!G38</f>
        <v>5</v>
      </c>
      <c r="H319" s="438">
        <f>'UBS Sao Remo'!H38</f>
        <v>13</v>
      </c>
      <c r="I319" s="438">
        <f>'UBS Sao Remo'!I38</f>
        <v>0</v>
      </c>
      <c r="J319" s="438">
        <f>'UBS Sao Remo'!J38</f>
        <v>0</v>
      </c>
      <c r="K319" s="438">
        <f>'UBS Sao Remo'!K38</f>
        <v>0</v>
      </c>
      <c r="L319" s="438">
        <f>'UBS Sao Remo'!L38</f>
        <v>0</v>
      </c>
      <c r="M319" s="438">
        <f>'UBS Sao Remo'!M38</f>
        <v>0</v>
      </c>
      <c r="N319" s="438">
        <f>'UBS Sao Remo'!N38</f>
        <v>0</v>
      </c>
      <c r="O319" s="423">
        <f>'UBS Sao Remo'!O38</f>
        <v>252</v>
      </c>
      <c r="P319" s="423">
        <f>'UBS Sao Remo'!P38</f>
        <v>29</v>
      </c>
      <c r="Q319" s="436">
        <f>'UBS Sao Remo'!Q38</f>
        <v>0.11507936507936507</v>
      </c>
    </row>
    <row r="320" spans="1:17">
      <c r="A320" s="254" t="str">
        <f>'UBS Sao Remo'!A39</f>
        <v>Atividades Coletivas - Psicólogo</v>
      </c>
      <c r="B320" s="439">
        <f>'UBS Sao Remo'!B39</f>
        <v>40</v>
      </c>
      <c r="C320" s="438">
        <f>'UBS Sao Remo'!C39</f>
        <v>0</v>
      </c>
      <c r="D320" s="422">
        <f>'UBS Sao Remo'!D39</f>
        <v>0</v>
      </c>
      <c r="E320" s="422">
        <f>'UBS Sao Remo'!E39</f>
        <v>0</v>
      </c>
      <c r="F320" s="422">
        <f>'UBS Sao Remo'!F39</f>
        <v>2</v>
      </c>
      <c r="G320" s="422">
        <f>'UBS Sao Remo'!G39</f>
        <v>1</v>
      </c>
      <c r="H320" s="422">
        <f>'UBS Sao Remo'!H39</f>
        <v>5</v>
      </c>
      <c r="I320" s="422">
        <f>'UBS Sao Remo'!I39</f>
        <v>0</v>
      </c>
      <c r="J320" s="422">
        <f>'UBS Sao Remo'!J39</f>
        <v>0</v>
      </c>
      <c r="K320" s="422">
        <f>'UBS Sao Remo'!K39</f>
        <v>0</v>
      </c>
      <c r="L320" s="422">
        <f>'UBS Sao Remo'!L39</f>
        <v>0</v>
      </c>
      <c r="M320" s="84">
        <f>'UBS Sao Remo'!M39</f>
        <v>0</v>
      </c>
      <c r="N320" s="422">
        <f>'UBS Sao Remo'!N39</f>
        <v>0</v>
      </c>
      <c r="O320" s="423">
        <f>'UBS Sao Remo'!O39</f>
        <v>240</v>
      </c>
      <c r="P320" s="423">
        <f>'UBS Sao Remo'!P39</f>
        <v>8</v>
      </c>
      <c r="Q320" s="436">
        <f>'UBS Sao Remo'!Q39</f>
        <v>3.3333333333333333E-2</v>
      </c>
    </row>
    <row r="321" spans="1:17">
      <c r="A321" s="254" t="str">
        <f>'UBS Sao Remo'!A40</f>
        <v>Atividades Coletivas - Médico Psiquiatra</v>
      </c>
      <c r="B321" s="439">
        <f>'UBS Sao Remo'!B40</f>
        <v>4</v>
      </c>
      <c r="C321" s="438">
        <f>'UBS Sao Remo'!C40</f>
        <v>0</v>
      </c>
      <c r="D321" s="422">
        <f>'UBS Sao Remo'!D40</f>
        <v>0</v>
      </c>
      <c r="E321" s="422">
        <f>'UBS Sao Remo'!E40</f>
        <v>0</v>
      </c>
      <c r="F321" s="422">
        <f>'UBS Sao Remo'!F40</f>
        <v>0</v>
      </c>
      <c r="G321" s="422">
        <f>'UBS Sao Remo'!G40</f>
        <v>0</v>
      </c>
      <c r="H321" s="422">
        <f>'UBS Sao Remo'!H40</f>
        <v>0</v>
      </c>
      <c r="I321" s="422">
        <f>'UBS Sao Remo'!I40</f>
        <v>0</v>
      </c>
      <c r="J321" s="422">
        <f>'UBS Sao Remo'!J40</f>
        <v>0</v>
      </c>
      <c r="K321" s="422">
        <f>'UBS Sao Remo'!K40</f>
        <v>0</v>
      </c>
      <c r="L321" s="422">
        <f>'UBS Sao Remo'!L40</f>
        <v>0</v>
      </c>
      <c r="M321" s="84">
        <f>'UBS Sao Remo'!M40</f>
        <v>0</v>
      </c>
      <c r="N321" s="422">
        <f>'UBS Sao Remo'!N40</f>
        <v>0</v>
      </c>
      <c r="O321" s="423">
        <f>'UBS Sao Remo'!O40</f>
        <v>20</v>
      </c>
      <c r="P321" s="423">
        <f>'UBS Sao Remo'!P40</f>
        <v>0</v>
      </c>
      <c r="Q321" s="436">
        <f>'UBS Sao Remo'!Q40</f>
        <v>0</v>
      </c>
    </row>
    <row r="322" spans="1:17">
      <c r="A322" s="254" t="str">
        <f>'UBS Sao Remo'!A41</f>
        <v>PICS - Atividade coletiva</v>
      </c>
      <c r="B322" s="439">
        <f>'UBS Sao Remo'!B41</f>
        <v>28</v>
      </c>
      <c r="C322" s="438">
        <f>'UBS Sao Remo'!C41</f>
        <v>68</v>
      </c>
      <c r="D322" s="422">
        <f>'UBS Sao Remo'!D41</f>
        <v>32</v>
      </c>
      <c r="E322" s="422">
        <f>'UBS Sao Remo'!E41</f>
        <v>39</v>
      </c>
      <c r="F322" s="422">
        <f>'UBS Sao Remo'!F41</f>
        <v>10</v>
      </c>
      <c r="G322" s="422">
        <f>'UBS Sao Remo'!G41</f>
        <v>25</v>
      </c>
      <c r="H322" s="422">
        <f>'UBS Sao Remo'!H41</f>
        <v>18</v>
      </c>
      <c r="I322" s="422">
        <f>'UBS Sao Remo'!I41</f>
        <v>0</v>
      </c>
      <c r="J322" s="422">
        <f>'UBS Sao Remo'!J41</f>
        <v>0</v>
      </c>
      <c r="K322" s="422">
        <f>'UBS Sao Remo'!K41</f>
        <v>0</v>
      </c>
      <c r="L322" s="422">
        <f>'UBS Sao Remo'!L41</f>
        <v>0</v>
      </c>
      <c r="M322" s="84">
        <f>'UBS Sao Remo'!M41</f>
        <v>0</v>
      </c>
      <c r="N322" s="422">
        <f>'UBS Sao Remo'!N41</f>
        <v>0</v>
      </c>
      <c r="O322" s="423">
        <f>'UBS Sao Remo'!O41</f>
        <v>168</v>
      </c>
      <c r="P322" s="423">
        <f>'UBS Sao Remo'!P41</f>
        <v>192</v>
      </c>
      <c r="Q322" s="436">
        <f>'UBS Sao Remo'!Q41</f>
        <v>1.1428571428571428</v>
      </c>
    </row>
    <row r="323" spans="1:17">
      <c r="A323" s="240" t="str">
        <f>'UBS Sao Remo'!A42</f>
        <v>PICS - Atividade individual</v>
      </c>
      <c r="B323" s="101">
        <f>'UBS Sao Remo'!B42</f>
        <v>40</v>
      </c>
      <c r="C323" s="438">
        <f>'UBS Sao Remo'!C42</f>
        <v>150</v>
      </c>
      <c r="D323" s="84">
        <f>'UBS Sao Remo'!D42</f>
        <v>144</v>
      </c>
      <c r="E323" s="84">
        <f>'UBS Sao Remo'!E42</f>
        <v>189</v>
      </c>
      <c r="F323" s="84">
        <f>'UBS Sao Remo'!F42</f>
        <v>93</v>
      </c>
      <c r="G323" s="84">
        <f>'UBS Sao Remo'!G42</f>
        <v>111</v>
      </c>
      <c r="H323" s="84">
        <f>'UBS Sao Remo'!H42</f>
        <v>111</v>
      </c>
      <c r="I323" s="84">
        <f>'UBS Sao Remo'!I42</f>
        <v>0</v>
      </c>
      <c r="J323" s="84">
        <f>'UBS Sao Remo'!J42</f>
        <v>0</v>
      </c>
      <c r="K323" s="84">
        <f>'UBS Sao Remo'!K42</f>
        <v>0</v>
      </c>
      <c r="L323" s="84">
        <f>'UBS Sao Remo'!L42</f>
        <v>0</v>
      </c>
      <c r="M323" s="84">
        <f>'UBS Sao Remo'!M42</f>
        <v>0</v>
      </c>
      <c r="N323" s="84">
        <f>'UBS Sao Remo'!N42</f>
        <v>0</v>
      </c>
      <c r="O323" s="56">
        <f>'UBS Sao Remo'!O42</f>
        <v>240</v>
      </c>
      <c r="P323" s="56">
        <f>'UBS Sao Remo'!P42</f>
        <v>798</v>
      </c>
      <c r="Q323" s="102">
        <f>'UBS Sao Remo'!Q42</f>
        <v>3.3250000000000002</v>
      </c>
    </row>
    <row r="324" spans="1:17">
      <c r="A324" s="240" t="str">
        <f>'UBS Sao Remo'!A43</f>
        <v xml:space="preserve">Visita Domiciliar do Tec Enf </v>
      </c>
      <c r="B324" s="101">
        <f>'UBS Sao Remo'!B43</f>
        <v>84</v>
      </c>
      <c r="C324" s="438">
        <f>'UBS Sao Remo'!C43</f>
        <v>0</v>
      </c>
      <c r="D324" s="84">
        <f>'UBS Sao Remo'!D43</f>
        <v>0</v>
      </c>
      <c r="E324" s="84">
        <f>'UBS Sao Remo'!E43</f>
        <v>0</v>
      </c>
      <c r="F324" s="84">
        <f>'UBS Sao Remo'!F43</f>
        <v>0</v>
      </c>
      <c r="G324" s="84">
        <f>'UBS Sao Remo'!G43</f>
        <v>0</v>
      </c>
      <c r="H324" s="84">
        <f>'UBS Sao Remo'!H43</f>
        <v>110</v>
      </c>
      <c r="I324" s="84">
        <f>'UBS Sao Remo'!I43</f>
        <v>0</v>
      </c>
      <c r="J324" s="84">
        <f>'UBS Sao Remo'!J43</f>
        <v>0</v>
      </c>
      <c r="K324" s="84">
        <f>'UBS Sao Remo'!K43</f>
        <v>0</v>
      </c>
      <c r="L324" s="84">
        <f>'UBS Sao Remo'!L43</f>
        <v>0</v>
      </c>
      <c r="M324" s="84">
        <f>'UBS Sao Remo'!M43</f>
        <v>0</v>
      </c>
      <c r="N324" s="84">
        <f>'UBS Sao Remo'!N43</f>
        <v>0</v>
      </c>
      <c r="O324" s="56">
        <f>'UBS Sao Remo'!O43</f>
        <v>504</v>
      </c>
      <c r="P324" s="56">
        <f>'UBS Sao Remo'!P43</f>
        <v>110</v>
      </c>
      <c r="Q324" s="102">
        <f>'UBS Sao Remo'!Q43</f>
        <v>0.21825396825396826</v>
      </c>
    </row>
    <row r="325" spans="1:17">
      <c r="A325" s="240" t="str">
        <f>'UBS Sao Remo'!A44</f>
        <v>Visita Domiciliar do  Téc Enf ESF</v>
      </c>
      <c r="B325" s="101">
        <f>'UBS Sao Remo'!B44</f>
        <v>192</v>
      </c>
      <c r="C325" s="438">
        <f>'UBS Sao Remo'!C44</f>
        <v>247</v>
      </c>
      <c r="D325" s="84">
        <f>'UBS Sao Remo'!D44</f>
        <v>171</v>
      </c>
      <c r="E325" s="84">
        <f>'UBS Sao Remo'!E44</f>
        <v>246</v>
      </c>
      <c r="F325" s="84">
        <f>'UBS Sao Remo'!F44</f>
        <v>191</v>
      </c>
      <c r="G325" s="84">
        <f>'UBS Sao Remo'!G44</f>
        <v>221</v>
      </c>
      <c r="H325" s="84">
        <f>'UBS Sao Remo'!H44</f>
        <v>84</v>
      </c>
      <c r="I325" s="84">
        <f>'UBS Sao Remo'!I44</f>
        <v>0</v>
      </c>
      <c r="J325" s="84">
        <f>'UBS Sao Remo'!J44</f>
        <v>0</v>
      </c>
      <c r="K325" s="84">
        <f>'UBS Sao Remo'!K44</f>
        <v>0</v>
      </c>
      <c r="L325" s="84">
        <f>'UBS Sao Remo'!L44</f>
        <v>0</v>
      </c>
      <c r="M325" s="84">
        <f>'UBS Sao Remo'!M44</f>
        <v>0</v>
      </c>
      <c r="N325" s="84">
        <f>'UBS Sao Remo'!N44</f>
        <v>0</v>
      </c>
      <c r="O325" s="56">
        <f>'UBS Sao Remo'!O44</f>
        <v>1152</v>
      </c>
      <c r="P325" s="56">
        <f>'UBS Sao Remo'!P44</f>
        <v>1160</v>
      </c>
      <c r="Q325" s="102">
        <f>'UBS Sao Remo'!Q44</f>
        <v>1.0069444444444444</v>
      </c>
    </row>
    <row r="326" spans="1:17" ht="16.5" thickBot="1">
      <c r="A326" s="241" t="str">
        <f>'UBS Sao Remo'!A45</f>
        <v>Visita Domiciliar do Agente Comunitário de Saúde</v>
      </c>
      <c r="B326" s="140">
        <f>'UBS Sao Remo'!B45</f>
        <v>3600</v>
      </c>
      <c r="C326" s="438">
        <f>'UBS Sao Remo'!C45</f>
        <v>3257</v>
      </c>
      <c r="D326" s="121">
        <f>'UBS Sao Remo'!D45</f>
        <v>3400</v>
      </c>
      <c r="E326" s="121">
        <f>'UBS Sao Remo'!E45</f>
        <v>3490</v>
      </c>
      <c r="F326" s="121">
        <f>'UBS Sao Remo'!F45</f>
        <v>3305</v>
      </c>
      <c r="G326" s="121">
        <f>'UBS Sao Remo'!G45</f>
        <v>1531</v>
      </c>
      <c r="H326" s="121">
        <f>'UBS Sao Remo'!H45</f>
        <v>2163</v>
      </c>
      <c r="I326" s="121">
        <f>'UBS Sao Remo'!I45</f>
        <v>0</v>
      </c>
      <c r="J326" s="121">
        <f>'UBS Sao Remo'!J45</f>
        <v>0</v>
      </c>
      <c r="K326" s="121">
        <f>'UBS Sao Remo'!K45</f>
        <v>0</v>
      </c>
      <c r="L326" s="121">
        <f>'UBS Sao Remo'!L45</f>
        <v>0</v>
      </c>
      <c r="M326" s="422">
        <f>'UBS Sao Remo'!M45</f>
        <v>0</v>
      </c>
      <c r="N326" s="121">
        <f>'UBS Sao Remo'!N45</f>
        <v>0</v>
      </c>
      <c r="O326" s="122">
        <f>'UBS Sao Remo'!O45</f>
        <v>21600</v>
      </c>
      <c r="P326" s="122">
        <f>'UBS Sao Remo'!P45</f>
        <v>17146</v>
      </c>
      <c r="Q326" s="123">
        <f>'UBS Sao Remo'!Q45</f>
        <v>0.79379629629629633</v>
      </c>
    </row>
    <row r="327" spans="1:17" ht="16.5" thickBot="1">
      <c r="A327" s="124" t="str">
        <f>'UBS Sao Remo'!A46</f>
        <v>SOMA</v>
      </c>
      <c r="B327" s="199">
        <f>'UBS Sao Remo'!B46</f>
        <v>8933</v>
      </c>
      <c r="C327" s="200">
        <f>'UBS Sao Remo'!C46</f>
        <v>9363</v>
      </c>
      <c r="D327" s="144">
        <f>'UBS Sao Remo'!D46</f>
        <v>8642</v>
      </c>
      <c r="E327" s="203">
        <f>'UBS Sao Remo'!E46</f>
        <v>10192</v>
      </c>
      <c r="F327" s="203">
        <f>'UBS Sao Remo'!F46</f>
        <v>8672</v>
      </c>
      <c r="G327" s="203">
        <f>'UBS Sao Remo'!G46</f>
        <v>7934</v>
      </c>
      <c r="H327" s="203">
        <f>'UBS Sao Remo'!H46</f>
        <v>7358</v>
      </c>
      <c r="I327" s="203">
        <f>'UBS Sao Remo'!I46</f>
        <v>0</v>
      </c>
      <c r="J327" s="203">
        <f>'UBS Sao Remo'!J46</f>
        <v>0</v>
      </c>
      <c r="K327" s="203">
        <f>'UBS Sao Remo'!K46</f>
        <v>0</v>
      </c>
      <c r="L327" s="203">
        <f>'UBS Sao Remo'!L46</f>
        <v>0</v>
      </c>
      <c r="M327" s="233">
        <f>'UBS Sao Remo'!M46</f>
        <v>0</v>
      </c>
      <c r="N327" s="203">
        <f>'UBS Sao Remo'!N46</f>
        <v>0</v>
      </c>
      <c r="O327" s="203">
        <f>'UBS Sao Remo'!O46</f>
        <v>53478</v>
      </c>
      <c r="P327" s="203">
        <f>'UBS Sao Remo'!P46</f>
        <v>52161</v>
      </c>
      <c r="Q327" s="125">
        <f>'UBS Sao Remo'!Q46</f>
        <v>0.97537305060024682</v>
      </c>
    </row>
    <row r="328" spans="1:17">
      <c r="B328" s="95"/>
      <c r="C328" s="95"/>
      <c r="D328" s="95"/>
      <c r="E328" s="95"/>
      <c r="F328" s="95"/>
      <c r="G328" s="95"/>
      <c r="H328" s="95"/>
      <c r="I328" s="95"/>
      <c r="J328" s="95"/>
      <c r="K328" s="95"/>
      <c r="L328" s="95"/>
      <c r="M328" s="95"/>
      <c r="N328" s="95"/>
      <c r="O328" s="95"/>
      <c r="P328" s="95"/>
      <c r="Q328" s="96"/>
    </row>
    <row r="329" spans="1:17" ht="16.5" thickBot="1">
      <c r="A329" s="71" t="s">
        <v>217</v>
      </c>
      <c r="B329" s="72"/>
      <c r="C329" s="72"/>
      <c r="D329" s="72"/>
      <c r="E329" s="72"/>
      <c r="F329" s="72"/>
      <c r="G329" s="72"/>
      <c r="H329" s="72"/>
      <c r="I329" s="72"/>
      <c r="J329" s="72"/>
      <c r="K329" s="72"/>
      <c r="L329" s="72"/>
      <c r="M329" s="72"/>
      <c r="N329" s="72"/>
      <c r="O329" s="72"/>
      <c r="P329" s="72"/>
      <c r="Q329" s="73"/>
    </row>
    <row r="330" spans="1:17">
      <c r="A330" s="315" t="s">
        <v>2</v>
      </c>
      <c r="B330" s="313" t="s">
        <v>194</v>
      </c>
      <c r="C330" s="317" t="s">
        <v>195</v>
      </c>
      <c r="D330" s="317" t="s">
        <v>196</v>
      </c>
      <c r="E330" s="317" t="s">
        <v>197</v>
      </c>
      <c r="F330" s="317" t="s">
        <v>198</v>
      </c>
      <c r="G330" s="317" t="s">
        <v>199</v>
      </c>
      <c r="H330" s="317" t="s">
        <v>200</v>
      </c>
      <c r="I330" s="317" t="s">
        <v>201</v>
      </c>
      <c r="J330" s="317" t="s">
        <v>202</v>
      </c>
      <c r="K330" s="317" t="s">
        <v>203</v>
      </c>
      <c r="L330" s="317" t="s">
        <v>204</v>
      </c>
      <c r="M330" s="317" t="s">
        <v>205</v>
      </c>
      <c r="N330" s="317" t="s">
        <v>206</v>
      </c>
      <c r="O330" s="317" t="s">
        <v>207</v>
      </c>
      <c r="P330" s="317" t="s">
        <v>208</v>
      </c>
      <c r="Q330" s="319" t="s">
        <v>19</v>
      </c>
    </row>
    <row r="331" spans="1:17">
      <c r="A331" s="316" t="str">
        <f>'AMA e UBS Vila Sonia'!A9</f>
        <v>Atividades Individuais - Assistente Social</v>
      </c>
      <c r="B331" s="314">
        <f>'AMA e UBS Vila Sonia'!B9</f>
        <v>122</v>
      </c>
      <c r="C331" s="318">
        <f>'AMA e UBS Vila Sonia'!C9</f>
        <v>130</v>
      </c>
      <c r="D331" s="318">
        <f>'AMA e UBS Vila Sonia'!D9</f>
        <v>120</v>
      </c>
      <c r="E331" s="318">
        <f>'AMA e UBS Vila Sonia'!E9</f>
        <v>171</v>
      </c>
      <c r="F331" s="318" t="str">
        <f>'AMA e UBS Vila Sonia'!F9</f>
        <v>-</v>
      </c>
      <c r="G331" s="318">
        <f>'AMA e UBS Vila Sonia'!G9</f>
        <v>105</v>
      </c>
      <c r="H331" s="318">
        <f>'AMA e UBS Vila Sonia'!H9</f>
        <v>88</v>
      </c>
      <c r="I331" s="318">
        <f>'AMA e UBS Vila Sonia'!I9</f>
        <v>0</v>
      </c>
      <c r="J331" s="318">
        <f>'AMA e UBS Vila Sonia'!J9</f>
        <v>0</v>
      </c>
      <c r="K331" s="318">
        <f>'AMA e UBS Vila Sonia'!K9</f>
        <v>0</v>
      </c>
      <c r="L331" s="318">
        <f>'AMA e UBS Vila Sonia'!L9</f>
        <v>0</v>
      </c>
      <c r="M331" s="318">
        <f>'AMA e UBS Vila Sonia'!M9</f>
        <v>0</v>
      </c>
      <c r="N331" s="318">
        <f>'AMA e UBS Vila Sonia'!N9</f>
        <v>0</v>
      </c>
      <c r="O331" s="321">
        <f>'AMA e UBS Vila Sonia'!O9</f>
        <v>732</v>
      </c>
      <c r="P331" s="321">
        <f>'AMA e UBS Vila Sonia'!P9</f>
        <v>614</v>
      </c>
      <c r="Q331" s="320">
        <f>'AMA e UBS Vila Sonia'!Q9</f>
        <v>0.83879781420765032</v>
      </c>
    </row>
    <row r="332" spans="1:17">
      <c r="A332" s="316" t="str">
        <f>'AMA e UBS Vila Sonia'!A10</f>
        <v>Atividades Individuais - Farmacêutico</v>
      </c>
      <c r="B332" s="314">
        <f>'AMA e UBS Vila Sonia'!B10</f>
        <v>96</v>
      </c>
      <c r="C332" s="318">
        <f>'AMA e UBS Vila Sonia'!C10</f>
        <v>48</v>
      </c>
      <c r="D332" s="318">
        <f>'AMA e UBS Vila Sonia'!D10</f>
        <v>51</v>
      </c>
      <c r="E332" s="318">
        <f>'AMA e UBS Vila Sonia'!E10</f>
        <v>150</v>
      </c>
      <c r="F332" s="318" t="str">
        <f>'AMA e UBS Vila Sonia'!F10</f>
        <v>-</v>
      </c>
      <c r="G332" s="318">
        <f>'AMA e UBS Vila Sonia'!G10</f>
        <v>142</v>
      </c>
      <c r="H332" s="318">
        <f>'AMA e UBS Vila Sonia'!H10</f>
        <v>48</v>
      </c>
      <c r="I332" s="318">
        <f>'AMA e UBS Vila Sonia'!I10</f>
        <v>0</v>
      </c>
      <c r="J332" s="318">
        <f>'AMA e UBS Vila Sonia'!J10</f>
        <v>0</v>
      </c>
      <c r="K332" s="318">
        <f>'AMA e UBS Vila Sonia'!K10</f>
        <v>0</v>
      </c>
      <c r="L332" s="318">
        <f>'AMA e UBS Vila Sonia'!L10</f>
        <v>0</v>
      </c>
      <c r="M332" s="318">
        <f>'AMA e UBS Vila Sonia'!M10</f>
        <v>0</v>
      </c>
      <c r="N332" s="318">
        <f>'AMA e UBS Vila Sonia'!N10</f>
        <v>0</v>
      </c>
      <c r="O332" s="321">
        <f>'AMA e UBS Vila Sonia'!O10</f>
        <v>576</v>
      </c>
      <c r="P332" s="321">
        <f>'AMA e UBS Vila Sonia'!P10</f>
        <v>439</v>
      </c>
      <c r="Q332" s="320">
        <f>'AMA e UBS Vila Sonia'!Q10</f>
        <v>0.76215277777777779</v>
      </c>
    </row>
    <row r="333" spans="1:17">
      <c r="A333" s="316" t="str">
        <f>'AMA e UBS Vila Sonia'!A11</f>
        <v>Atividades Individuais - Fisioterapeuta</v>
      </c>
      <c r="B333" s="314">
        <f>'AMA e UBS Vila Sonia'!B11</f>
        <v>46</v>
      </c>
      <c r="C333" s="318">
        <f>'AMA e UBS Vila Sonia'!C11</f>
        <v>55</v>
      </c>
      <c r="D333" s="318">
        <f>'AMA e UBS Vila Sonia'!D11</f>
        <v>65</v>
      </c>
      <c r="E333" s="318">
        <f>'AMA e UBS Vila Sonia'!E11</f>
        <v>78</v>
      </c>
      <c r="F333" s="318" t="str">
        <f>'AMA e UBS Vila Sonia'!F11</f>
        <v>-</v>
      </c>
      <c r="G333" s="318">
        <f>'AMA e UBS Vila Sonia'!G11</f>
        <v>17</v>
      </c>
      <c r="H333" s="318">
        <f>'AMA e UBS Vila Sonia'!H11</f>
        <v>40</v>
      </c>
      <c r="I333" s="318">
        <f>'AMA e UBS Vila Sonia'!I11</f>
        <v>0</v>
      </c>
      <c r="J333" s="318">
        <f>'AMA e UBS Vila Sonia'!J11</f>
        <v>0</v>
      </c>
      <c r="K333" s="318">
        <f>'AMA e UBS Vila Sonia'!K11</f>
        <v>0</v>
      </c>
      <c r="L333" s="318">
        <f>'AMA e UBS Vila Sonia'!L11</f>
        <v>0</v>
      </c>
      <c r="M333" s="318">
        <f>'AMA e UBS Vila Sonia'!M11</f>
        <v>0</v>
      </c>
      <c r="N333" s="318">
        <f>'AMA e UBS Vila Sonia'!N11</f>
        <v>0</v>
      </c>
      <c r="O333" s="321">
        <f>'AMA e UBS Vila Sonia'!O11</f>
        <v>276</v>
      </c>
      <c r="P333" s="321">
        <f>'AMA e UBS Vila Sonia'!P11</f>
        <v>255</v>
      </c>
      <c r="Q333" s="320">
        <f>'AMA e UBS Vila Sonia'!Q11</f>
        <v>0.92391304347826086</v>
      </c>
    </row>
    <row r="334" spans="1:17">
      <c r="A334" s="316" t="str">
        <f>'AMA e UBS Vila Sonia'!A12</f>
        <v>Atividades Individuais - Fonoaudiólogo</v>
      </c>
      <c r="B334" s="314">
        <f>'AMA e UBS Vila Sonia'!B12</f>
        <v>60</v>
      </c>
      <c r="C334" s="318">
        <f>'AMA e UBS Vila Sonia'!C12</f>
        <v>106</v>
      </c>
      <c r="D334" s="318">
        <f>'AMA e UBS Vila Sonia'!D12</f>
        <v>74</v>
      </c>
      <c r="E334" s="318">
        <f>'AMA e UBS Vila Sonia'!E12</f>
        <v>60</v>
      </c>
      <c r="F334" s="318" t="str">
        <f>'AMA e UBS Vila Sonia'!F12</f>
        <v>-</v>
      </c>
      <c r="G334" s="318">
        <f>'AMA e UBS Vila Sonia'!G12</f>
        <v>91</v>
      </c>
      <c r="H334" s="318">
        <f>'AMA e UBS Vila Sonia'!H12</f>
        <v>87</v>
      </c>
      <c r="I334" s="318">
        <f>'AMA e UBS Vila Sonia'!I12</f>
        <v>0</v>
      </c>
      <c r="J334" s="318">
        <f>'AMA e UBS Vila Sonia'!J12</f>
        <v>0</v>
      </c>
      <c r="K334" s="318">
        <f>'AMA e UBS Vila Sonia'!K12</f>
        <v>0</v>
      </c>
      <c r="L334" s="318">
        <f>'AMA e UBS Vila Sonia'!L12</f>
        <v>0</v>
      </c>
      <c r="M334" s="318">
        <f>'AMA e UBS Vila Sonia'!M12</f>
        <v>0</v>
      </c>
      <c r="N334" s="318">
        <f>'AMA e UBS Vila Sonia'!N12</f>
        <v>0</v>
      </c>
      <c r="O334" s="321">
        <f>'AMA e UBS Vila Sonia'!O12</f>
        <v>360</v>
      </c>
      <c r="P334" s="321">
        <f>'AMA e UBS Vila Sonia'!P12</f>
        <v>418</v>
      </c>
      <c r="Q334" s="320">
        <f>'AMA e UBS Vila Sonia'!Q12</f>
        <v>1.1611111111111112</v>
      </c>
    </row>
    <row r="335" spans="1:17">
      <c r="A335" s="316" t="str">
        <f>'AMA e UBS Vila Sonia'!A13</f>
        <v>Atividades Individuais - Médico Psiquiatra</v>
      </c>
      <c r="B335" s="314">
        <f>'AMA e UBS Vila Sonia'!B13</f>
        <v>220</v>
      </c>
      <c r="C335" s="318">
        <f>'AMA e UBS Vila Sonia'!C13</f>
        <v>386</v>
      </c>
      <c r="D335" s="318">
        <f>'AMA e UBS Vila Sonia'!D13</f>
        <v>269</v>
      </c>
      <c r="E335" s="318">
        <f>'AMA e UBS Vila Sonia'!E13</f>
        <v>182</v>
      </c>
      <c r="F335" s="318" t="str">
        <f>'AMA e UBS Vila Sonia'!F13</f>
        <v>-</v>
      </c>
      <c r="G335" s="318">
        <f>'AMA e UBS Vila Sonia'!G13</f>
        <v>184</v>
      </c>
      <c r="H335" s="318">
        <f>'AMA e UBS Vila Sonia'!H13</f>
        <v>131</v>
      </c>
      <c r="I335" s="318">
        <f>'AMA e UBS Vila Sonia'!I13</f>
        <v>0</v>
      </c>
      <c r="J335" s="318">
        <f>'AMA e UBS Vila Sonia'!J13</f>
        <v>0</v>
      </c>
      <c r="K335" s="318">
        <f>'AMA e UBS Vila Sonia'!K13</f>
        <v>0</v>
      </c>
      <c r="L335" s="318">
        <f>'AMA e UBS Vila Sonia'!L13</f>
        <v>0</v>
      </c>
      <c r="M335" s="318">
        <f>'AMA e UBS Vila Sonia'!M13</f>
        <v>0</v>
      </c>
      <c r="N335" s="318">
        <f>'AMA e UBS Vila Sonia'!N13</f>
        <v>0</v>
      </c>
      <c r="O335" s="321">
        <f>'AMA e UBS Vila Sonia'!O13</f>
        <v>1320</v>
      </c>
      <c r="P335" s="321">
        <f>'AMA e UBS Vila Sonia'!P13</f>
        <v>1152</v>
      </c>
      <c r="Q335" s="320">
        <f>'AMA e UBS Vila Sonia'!Q13</f>
        <v>0.87272727272727268</v>
      </c>
    </row>
    <row r="336" spans="1:17">
      <c r="A336" s="316" t="str">
        <f>'AMA e UBS Vila Sonia'!A14</f>
        <v>Atividades Individuias - Nutricionista</v>
      </c>
      <c r="B336" s="314">
        <f>'AMA e UBS Vila Sonia'!B14</f>
        <v>60</v>
      </c>
      <c r="C336" s="318">
        <f>'AMA e UBS Vila Sonia'!C14</f>
        <v>84</v>
      </c>
      <c r="D336" s="318">
        <f>'AMA e UBS Vila Sonia'!D14</f>
        <v>86</v>
      </c>
      <c r="E336" s="318">
        <f>'AMA e UBS Vila Sonia'!E14</f>
        <v>37</v>
      </c>
      <c r="F336" s="318" t="str">
        <f>'AMA e UBS Vila Sonia'!F14</f>
        <v>-</v>
      </c>
      <c r="G336" s="318">
        <f>'AMA e UBS Vila Sonia'!G14</f>
        <v>68</v>
      </c>
      <c r="H336" s="318">
        <f>'AMA e UBS Vila Sonia'!H14</f>
        <v>56</v>
      </c>
      <c r="I336" s="318">
        <f>'AMA e UBS Vila Sonia'!I14</f>
        <v>0</v>
      </c>
      <c r="J336" s="318">
        <f>'AMA e UBS Vila Sonia'!J14</f>
        <v>0</v>
      </c>
      <c r="K336" s="318">
        <f>'AMA e UBS Vila Sonia'!K14</f>
        <v>0</v>
      </c>
      <c r="L336" s="318">
        <f>'AMA e UBS Vila Sonia'!L14</f>
        <v>0</v>
      </c>
      <c r="M336" s="318">
        <f>'AMA e UBS Vila Sonia'!M14</f>
        <v>0</v>
      </c>
      <c r="N336" s="318">
        <f>'AMA e UBS Vila Sonia'!N14</f>
        <v>0</v>
      </c>
      <c r="O336" s="321">
        <f>'AMA e UBS Vila Sonia'!O14</f>
        <v>360</v>
      </c>
      <c r="P336" s="321">
        <f>'AMA e UBS Vila Sonia'!P14</f>
        <v>331</v>
      </c>
      <c r="Q336" s="320">
        <f>'AMA e UBS Vila Sonia'!Q14</f>
        <v>0.9194444444444444</v>
      </c>
    </row>
    <row r="337" spans="1:17">
      <c r="A337" s="316" t="str">
        <f>'AMA e UBS Vila Sonia'!A15</f>
        <v>Atividades Individuais - Psicólogo</v>
      </c>
      <c r="B337" s="314">
        <f>'AMA e UBS Vila Sonia'!B15</f>
        <v>120</v>
      </c>
      <c r="C337" s="318">
        <f>'AMA e UBS Vila Sonia'!C15</f>
        <v>145</v>
      </c>
      <c r="D337" s="318">
        <f>'AMA e UBS Vila Sonia'!D15</f>
        <v>152</v>
      </c>
      <c r="E337" s="318">
        <f>'AMA e UBS Vila Sonia'!E15</f>
        <v>162</v>
      </c>
      <c r="F337" s="318" t="str">
        <f>'AMA e UBS Vila Sonia'!F15</f>
        <v>-</v>
      </c>
      <c r="G337" s="318">
        <f>'AMA e UBS Vila Sonia'!G15</f>
        <v>21</v>
      </c>
      <c r="H337" s="318">
        <f>'AMA e UBS Vila Sonia'!H15</f>
        <v>127</v>
      </c>
      <c r="I337" s="318">
        <f>'AMA e UBS Vila Sonia'!I15</f>
        <v>0</v>
      </c>
      <c r="J337" s="318">
        <f>'AMA e UBS Vila Sonia'!J15</f>
        <v>0</v>
      </c>
      <c r="K337" s="318">
        <f>'AMA e UBS Vila Sonia'!K15</f>
        <v>0</v>
      </c>
      <c r="L337" s="318">
        <f>'AMA e UBS Vila Sonia'!L15</f>
        <v>0</v>
      </c>
      <c r="M337" s="318">
        <f>'AMA e UBS Vila Sonia'!M15</f>
        <v>0</v>
      </c>
      <c r="N337" s="318">
        <f>'AMA e UBS Vila Sonia'!N15</f>
        <v>0</v>
      </c>
      <c r="O337" s="321">
        <f>'AMA e UBS Vila Sonia'!O15</f>
        <v>720</v>
      </c>
      <c r="P337" s="321">
        <f>'AMA e UBS Vila Sonia'!P15</f>
        <v>607</v>
      </c>
      <c r="Q337" s="320">
        <f>'AMA e UBS Vila Sonia'!Q15</f>
        <v>0.84305555555555556</v>
      </c>
    </row>
    <row r="338" spans="1:17">
      <c r="A338" s="316" t="str">
        <f>'AMA e UBS Vila Sonia'!A16</f>
        <v>Atividades Individuias - Terapeuta Ocupacional</v>
      </c>
      <c r="B338" s="314">
        <f>'AMA e UBS Vila Sonia'!B16</f>
        <v>32</v>
      </c>
      <c r="C338" s="318">
        <f>'AMA e UBS Vila Sonia'!C16</f>
        <v>39</v>
      </c>
      <c r="D338" s="318">
        <f>'AMA e UBS Vila Sonia'!D16</f>
        <v>22</v>
      </c>
      <c r="E338" s="318">
        <f>'AMA e UBS Vila Sonia'!E16</f>
        <v>17</v>
      </c>
      <c r="F338" s="318" t="str">
        <f>'AMA e UBS Vila Sonia'!F16</f>
        <v>-</v>
      </c>
      <c r="G338" s="318">
        <f>'AMA e UBS Vila Sonia'!G16</f>
        <v>4</v>
      </c>
      <c r="H338" s="318">
        <f>'AMA e UBS Vila Sonia'!H16</f>
        <v>41</v>
      </c>
      <c r="I338" s="318">
        <f>'AMA e UBS Vila Sonia'!I16</f>
        <v>0</v>
      </c>
      <c r="J338" s="318">
        <f>'AMA e UBS Vila Sonia'!J16</f>
        <v>0</v>
      </c>
      <c r="K338" s="318">
        <f>'AMA e UBS Vila Sonia'!K16</f>
        <v>0</v>
      </c>
      <c r="L338" s="318">
        <f>'AMA e UBS Vila Sonia'!L16</f>
        <v>0</v>
      </c>
      <c r="M338" s="318">
        <f>'AMA e UBS Vila Sonia'!M16</f>
        <v>0</v>
      </c>
      <c r="N338" s="318">
        <f>'AMA e UBS Vila Sonia'!N16</f>
        <v>0</v>
      </c>
      <c r="O338" s="321">
        <f>'AMA e UBS Vila Sonia'!O16</f>
        <v>192</v>
      </c>
      <c r="P338" s="321">
        <f>'AMA e UBS Vila Sonia'!P16</f>
        <v>123</v>
      </c>
      <c r="Q338" s="320">
        <f>'AMA e UBS Vila Sonia'!Q16</f>
        <v>0.640625</v>
      </c>
    </row>
    <row r="339" spans="1:17">
      <c r="A339" s="316" t="str">
        <f>'AMA e UBS Vila Sonia'!A17</f>
        <v>Consulta Enfermagem do Enfermeiro</v>
      </c>
      <c r="B339" s="314">
        <f>'AMA e UBS Vila Sonia'!B17</f>
        <v>864</v>
      </c>
      <c r="C339" s="318">
        <f>'AMA e UBS Vila Sonia'!C17</f>
        <v>738</v>
      </c>
      <c r="D339" s="318">
        <f>'AMA e UBS Vila Sonia'!D17</f>
        <v>719</v>
      </c>
      <c r="E339" s="318">
        <f>'AMA e UBS Vila Sonia'!E17</f>
        <v>954</v>
      </c>
      <c r="F339" s="318">
        <f>'AMA e UBS Vila Sonia'!F17</f>
        <v>785</v>
      </c>
      <c r="G339" s="318">
        <f>'AMA e UBS Vila Sonia'!G17</f>
        <v>771</v>
      </c>
      <c r="H339" s="318">
        <f>'AMA e UBS Vila Sonia'!H17</f>
        <v>522</v>
      </c>
      <c r="I339" s="318">
        <f>'AMA e UBS Vila Sonia'!I17</f>
        <v>0</v>
      </c>
      <c r="J339" s="318">
        <f>'AMA e UBS Vila Sonia'!J17</f>
        <v>0</v>
      </c>
      <c r="K339" s="318">
        <f>'AMA e UBS Vila Sonia'!K17</f>
        <v>0</v>
      </c>
      <c r="L339" s="318">
        <f>'AMA e UBS Vila Sonia'!L17</f>
        <v>0</v>
      </c>
      <c r="M339" s="318">
        <f>'AMA e UBS Vila Sonia'!M17</f>
        <v>0</v>
      </c>
      <c r="N339" s="318">
        <f>'AMA e UBS Vila Sonia'!N17</f>
        <v>0</v>
      </c>
      <c r="O339" s="321">
        <f>'AMA e UBS Vila Sonia'!O17</f>
        <v>5184</v>
      </c>
      <c r="P339" s="321">
        <f>'AMA e UBS Vila Sonia'!P17</f>
        <v>4489</v>
      </c>
      <c r="Q339" s="320">
        <f>'AMA e UBS Vila Sonia'!Q17</f>
        <v>0.86593364197530864</v>
      </c>
    </row>
    <row r="340" spans="1:17">
      <c r="A340" s="316" t="str">
        <f>'AMA e UBS Vila Sonia'!A18</f>
        <v>Consulta Médica do Clínico Geral</v>
      </c>
      <c r="B340" s="314">
        <f>'AMA e UBS Vila Sonia'!B18</f>
        <v>1296</v>
      </c>
      <c r="C340" s="318">
        <f>'AMA e UBS Vila Sonia'!C18</f>
        <v>1102</v>
      </c>
      <c r="D340" s="318">
        <f>'AMA e UBS Vila Sonia'!D18</f>
        <v>839</v>
      </c>
      <c r="E340" s="318">
        <f>'AMA e UBS Vila Sonia'!E18</f>
        <v>5137</v>
      </c>
      <c r="F340" s="318">
        <f>'AMA e UBS Vila Sonia'!F18</f>
        <v>4677</v>
      </c>
      <c r="G340" s="318">
        <f>'AMA e UBS Vila Sonia'!G18</f>
        <v>1138</v>
      </c>
      <c r="H340" s="318">
        <f>'AMA e UBS Vila Sonia'!H18</f>
        <v>1011</v>
      </c>
      <c r="I340" s="318">
        <f>'AMA e UBS Vila Sonia'!I18</f>
        <v>0</v>
      </c>
      <c r="J340" s="318">
        <f>'AMA e UBS Vila Sonia'!J18</f>
        <v>0</v>
      </c>
      <c r="K340" s="318">
        <f>'AMA e UBS Vila Sonia'!K18</f>
        <v>0</v>
      </c>
      <c r="L340" s="318">
        <f>'AMA e UBS Vila Sonia'!L18</f>
        <v>0</v>
      </c>
      <c r="M340" s="318">
        <f>'AMA e UBS Vila Sonia'!M18</f>
        <v>0</v>
      </c>
      <c r="N340" s="318">
        <f>'AMA e UBS Vila Sonia'!N18</f>
        <v>0</v>
      </c>
      <c r="O340" s="321">
        <f>'AMA e UBS Vila Sonia'!O18</f>
        <v>7776</v>
      </c>
      <c r="P340" s="321">
        <f>'AMA e UBS Vila Sonia'!P18</f>
        <v>13904</v>
      </c>
      <c r="Q340" s="320">
        <f>'AMA e UBS Vila Sonia'!Q18</f>
        <v>1.7880658436213992</v>
      </c>
    </row>
    <row r="341" spans="1:17">
      <c r="A341" s="316" t="str">
        <f>'AMA e UBS Vila Sonia'!A19</f>
        <v>Consulta Médica do G.O.</v>
      </c>
      <c r="B341" s="314">
        <f>'AMA e UBS Vila Sonia'!B19</f>
        <v>528</v>
      </c>
      <c r="C341" s="318">
        <f>'AMA e UBS Vila Sonia'!C19</f>
        <v>211</v>
      </c>
      <c r="D341" s="318">
        <f>'AMA e UBS Vila Sonia'!D19</f>
        <v>201</v>
      </c>
      <c r="E341" s="318">
        <f>'AMA e UBS Vila Sonia'!E19</f>
        <v>272</v>
      </c>
      <c r="F341" s="318">
        <f>'AMA e UBS Vila Sonia'!F19</f>
        <v>230</v>
      </c>
      <c r="G341" s="318">
        <f>'AMA e UBS Vila Sonia'!G19</f>
        <v>225</v>
      </c>
      <c r="H341" s="318">
        <f>'AMA e UBS Vila Sonia'!H19</f>
        <v>195</v>
      </c>
      <c r="I341" s="318">
        <f>'AMA e UBS Vila Sonia'!I19</f>
        <v>0</v>
      </c>
      <c r="J341" s="318">
        <f>'AMA e UBS Vila Sonia'!J19</f>
        <v>0</v>
      </c>
      <c r="K341" s="318">
        <f>'AMA e UBS Vila Sonia'!K19</f>
        <v>0</v>
      </c>
      <c r="L341" s="318">
        <f>'AMA e UBS Vila Sonia'!L19</f>
        <v>0</v>
      </c>
      <c r="M341" s="318">
        <f>'AMA e UBS Vila Sonia'!M19</f>
        <v>0</v>
      </c>
      <c r="N341" s="318">
        <f>'AMA e UBS Vila Sonia'!N19</f>
        <v>0</v>
      </c>
      <c r="O341" s="321">
        <f>'AMA e UBS Vila Sonia'!O19</f>
        <v>3168</v>
      </c>
      <c r="P341" s="321">
        <f>'AMA e UBS Vila Sonia'!P19</f>
        <v>1334</v>
      </c>
      <c r="Q341" s="320">
        <f>'AMA e UBS Vila Sonia'!Q19</f>
        <v>0.42108585858585856</v>
      </c>
    </row>
    <row r="342" spans="1:17">
      <c r="A342" s="316" t="str">
        <f>'AMA e UBS Vila Sonia'!A20</f>
        <v>Consulta Médica do Médico PMMB</v>
      </c>
      <c r="B342" s="314">
        <f>'AMA e UBS Vila Sonia'!B20</f>
        <v>388</v>
      </c>
      <c r="C342" s="318">
        <f>'AMA e UBS Vila Sonia'!C20</f>
        <v>437</v>
      </c>
      <c r="D342" s="318">
        <f>'AMA e UBS Vila Sonia'!D20</f>
        <v>216</v>
      </c>
      <c r="E342" s="318">
        <f>'AMA e UBS Vila Sonia'!E20</f>
        <v>290</v>
      </c>
      <c r="F342" s="318">
        <f>'AMA e UBS Vila Sonia'!F20</f>
        <v>342</v>
      </c>
      <c r="G342" s="318">
        <f>'AMA e UBS Vila Sonia'!G20</f>
        <v>273</v>
      </c>
      <c r="H342" s="318">
        <f>'AMA e UBS Vila Sonia'!H20</f>
        <v>20</v>
      </c>
      <c r="I342" s="318">
        <f>'AMA e UBS Vila Sonia'!I20</f>
        <v>0</v>
      </c>
      <c r="J342" s="318">
        <f>'AMA e UBS Vila Sonia'!J20</f>
        <v>0</v>
      </c>
      <c r="K342" s="318">
        <f>'AMA e UBS Vila Sonia'!K20</f>
        <v>0</v>
      </c>
      <c r="L342" s="318">
        <f>'AMA e UBS Vila Sonia'!L20</f>
        <v>0</v>
      </c>
      <c r="M342" s="318">
        <f>'AMA e UBS Vila Sonia'!M20</f>
        <v>0</v>
      </c>
      <c r="N342" s="318">
        <f>'AMA e UBS Vila Sonia'!N20</f>
        <v>0</v>
      </c>
      <c r="O342" s="321">
        <f>'AMA e UBS Vila Sonia'!O20</f>
        <v>2328</v>
      </c>
      <c r="P342" s="321">
        <f>'AMA e UBS Vila Sonia'!P20</f>
        <v>1578</v>
      </c>
      <c r="Q342" s="320">
        <f>'AMA e UBS Vila Sonia'!Q20</f>
        <v>0.67783505154639179</v>
      </c>
    </row>
    <row r="343" spans="1:17">
      <c r="A343" s="316" t="str">
        <f>'AMA e UBS Vila Sonia'!A21</f>
        <v>Consulta Médica do Pediatra</v>
      </c>
      <c r="B343" s="314">
        <f>'AMA e UBS Vila Sonia'!B21</f>
        <v>528</v>
      </c>
      <c r="C343" s="318">
        <f>'AMA e UBS Vila Sonia'!C21</f>
        <v>228</v>
      </c>
      <c r="D343" s="318">
        <f>'AMA e UBS Vila Sonia'!D21</f>
        <v>216</v>
      </c>
      <c r="E343" s="318">
        <f>'AMA e UBS Vila Sonia'!E21</f>
        <v>1684</v>
      </c>
      <c r="F343" s="318">
        <f>'AMA e UBS Vila Sonia'!F21</f>
        <v>1830</v>
      </c>
      <c r="G343" s="318">
        <f>'AMA e UBS Vila Sonia'!G21</f>
        <v>274</v>
      </c>
      <c r="H343" s="318">
        <f>'AMA e UBS Vila Sonia'!H21</f>
        <v>262</v>
      </c>
      <c r="I343" s="318">
        <f>'AMA e UBS Vila Sonia'!I21</f>
        <v>0</v>
      </c>
      <c r="J343" s="318">
        <f>'AMA e UBS Vila Sonia'!J21</f>
        <v>0</v>
      </c>
      <c r="K343" s="318">
        <f>'AMA e UBS Vila Sonia'!K21</f>
        <v>0</v>
      </c>
      <c r="L343" s="318">
        <f>'AMA e UBS Vila Sonia'!L21</f>
        <v>0</v>
      </c>
      <c r="M343" s="318">
        <f>'AMA e UBS Vila Sonia'!M21</f>
        <v>0</v>
      </c>
      <c r="N343" s="318">
        <f>'AMA e UBS Vila Sonia'!N21</f>
        <v>0</v>
      </c>
      <c r="O343" s="321">
        <f>'AMA e UBS Vila Sonia'!O21</f>
        <v>3168</v>
      </c>
      <c r="P343" s="321">
        <f>'AMA e UBS Vila Sonia'!P21</f>
        <v>4494</v>
      </c>
      <c r="Q343" s="320">
        <f>'AMA e UBS Vila Sonia'!Q21</f>
        <v>1.418560606060606</v>
      </c>
    </row>
    <row r="344" spans="1:17">
      <c r="A344" s="316" t="str">
        <f>'AMA e UBS Vila Sonia'!A22</f>
        <v>Consulta/At Domiciliar do Enfermeiro</v>
      </c>
      <c r="B344" s="314">
        <f>'AMA e UBS Vila Sonia'!B22</f>
        <v>60</v>
      </c>
      <c r="C344" s="318">
        <f>'AMA e UBS Vila Sonia'!C22</f>
        <v>5</v>
      </c>
      <c r="D344" s="318">
        <f>'AMA e UBS Vila Sonia'!D22</f>
        <v>47</v>
      </c>
      <c r="E344" s="318">
        <f>'AMA e UBS Vila Sonia'!E22</f>
        <v>60</v>
      </c>
      <c r="F344" s="318">
        <f>'AMA e UBS Vila Sonia'!F22</f>
        <v>35</v>
      </c>
      <c r="G344" s="318">
        <f>'AMA e UBS Vila Sonia'!G22</f>
        <v>87</v>
      </c>
      <c r="H344" s="318">
        <f>'AMA e UBS Vila Sonia'!H22</f>
        <v>28</v>
      </c>
      <c r="I344" s="318">
        <f>'AMA e UBS Vila Sonia'!I22</f>
        <v>0</v>
      </c>
      <c r="J344" s="318">
        <f>'AMA e UBS Vila Sonia'!J22</f>
        <v>0</v>
      </c>
      <c r="K344" s="318">
        <f>'AMA e UBS Vila Sonia'!K22</f>
        <v>0</v>
      </c>
      <c r="L344" s="318">
        <f>'AMA e UBS Vila Sonia'!L22</f>
        <v>0</v>
      </c>
      <c r="M344" s="318">
        <f>'AMA e UBS Vila Sonia'!M22</f>
        <v>0</v>
      </c>
      <c r="N344" s="318">
        <f>'AMA e UBS Vila Sonia'!N22</f>
        <v>0</v>
      </c>
      <c r="O344" s="321">
        <f>'AMA e UBS Vila Sonia'!O22</f>
        <v>360</v>
      </c>
      <c r="P344" s="321">
        <f>'AMA e UBS Vila Sonia'!P22</f>
        <v>262</v>
      </c>
      <c r="Q344" s="320">
        <f>'AMA e UBS Vila Sonia'!Q22</f>
        <v>0.72777777777777775</v>
      </c>
    </row>
    <row r="345" spans="1:17">
      <c r="A345" s="316" t="str">
        <f>'AMA e UBS Vila Sonia'!A23</f>
        <v>ESB I - Consultas/atendimentos</v>
      </c>
      <c r="B345" s="314">
        <f>'AMA e UBS Vila Sonia'!B23</f>
        <v>108</v>
      </c>
      <c r="C345" s="318">
        <f>'AMA e UBS Vila Sonia'!C23</f>
        <v>116</v>
      </c>
      <c r="D345" s="318">
        <f>'AMA e UBS Vila Sonia'!D23</f>
        <v>145</v>
      </c>
      <c r="E345" s="318">
        <f>'AMA e UBS Vila Sonia'!E23</f>
        <v>143</v>
      </c>
      <c r="F345" s="318">
        <f>'AMA e UBS Vila Sonia'!F23</f>
        <v>80</v>
      </c>
      <c r="G345" s="318">
        <f>'AMA e UBS Vila Sonia'!G23</f>
        <v>155</v>
      </c>
      <c r="H345" s="318">
        <f>'AMA e UBS Vila Sonia'!H23</f>
        <v>92</v>
      </c>
      <c r="I345" s="318">
        <f>'AMA e UBS Vila Sonia'!I23</f>
        <v>0</v>
      </c>
      <c r="J345" s="318">
        <f>'AMA e UBS Vila Sonia'!J23</f>
        <v>0</v>
      </c>
      <c r="K345" s="318">
        <f>'AMA e UBS Vila Sonia'!K23</f>
        <v>0</v>
      </c>
      <c r="L345" s="318">
        <f>'AMA e UBS Vila Sonia'!L23</f>
        <v>0</v>
      </c>
      <c r="M345" s="318">
        <f>'AMA e UBS Vila Sonia'!M23</f>
        <v>0</v>
      </c>
      <c r="N345" s="318">
        <f>'AMA e UBS Vila Sonia'!N23</f>
        <v>0</v>
      </c>
      <c r="O345" s="321">
        <f>'AMA e UBS Vila Sonia'!O23</f>
        <v>912</v>
      </c>
      <c r="P345" s="321">
        <f>'AMA e UBS Vila Sonia'!P23</f>
        <v>731</v>
      </c>
      <c r="Q345" s="320">
        <f>'AMA e UBS Vila Sonia'!Q23</f>
        <v>0.80153508771929827</v>
      </c>
    </row>
    <row r="346" spans="1:17">
      <c r="A346" s="316" t="str">
        <f>'AMA e UBS Vila Sonia'!A24</f>
        <v>ESB I - TI clínico/restaurador</v>
      </c>
      <c r="B346" s="314">
        <f>'AMA e UBS Vila Sonia'!B24</f>
        <v>24</v>
      </c>
      <c r="C346" s="318">
        <f>'AMA e UBS Vila Sonia'!C24</f>
        <v>28</v>
      </c>
      <c r="D346" s="318">
        <f>'AMA e UBS Vila Sonia'!D24</f>
        <v>32</v>
      </c>
      <c r="E346" s="318">
        <f>'AMA e UBS Vila Sonia'!E24</f>
        <v>35</v>
      </c>
      <c r="F346" s="318">
        <f>'AMA e UBS Vila Sonia'!F24</f>
        <v>25</v>
      </c>
      <c r="G346" s="318">
        <f>'AMA e UBS Vila Sonia'!G24</f>
        <v>38</v>
      </c>
      <c r="H346" s="318">
        <f>'AMA e UBS Vila Sonia'!H24</f>
        <v>19</v>
      </c>
      <c r="I346" s="318">
        <f>'AMA e UBS Vila Sonia'!I24</f>
        <v>0</v>
      </c>
      <c r="J346" s="318">
        <f>'AMA e UBS Vila Sonia'!J24</f>
        <v>0</v>
      </c>
      <c r="K346" s="318">
        <f>'AMA e UBS Vila Sonia'!K24</f>
        <v>0</v>
      </c>
      <c r="L346" s="318">
        <f>'AMA e UBS Vila Sonia'!L24</f>
        <v>0</v>
      </c>
      <c r="M346" s="318">
        <f>'AMA e UBS Vila Sonia'!M24</f>
        <v>0</v>
      </c>
      <c r="N346" s="318">
        <f>'AMA e UBS Vila Sonia'!N24</f>
        <v>0</v>
      </c>
      <c r="O346" s="321">
        <f>'AMA e UBS Vila Sonia'!O24</f>
        <v>204</v>
      </c>
      <c r="P346" s="321">
        <f>'AMA e UBS Vila Sonia'!P24</f>
        <v>177</v>
      </c>
      <c r="Q346" s="320">
        <f>'AMA e UBS Vila Sonia'!Q24</f>
        <v>0.86764705882352944</v>
      </c>
    </row>
    <row r="347" spans="1:17">
      <c r="A347" s="316" t="str">
        <f>'AMA e UBS Vila Sonia'!A25</f>
        <v>ESB I - TI Protese (monitoramento M30)</v>
      </c>
      <c r="B347" s="314">
        <f>'AMA e UBS Vila Sonia'!B25</f>
        <v>2</v>
      </c>
      <c r="C347" s="318">
        <f>'AMA e UBS Vila Sonia'!C25</f>
        <v>0</v>
      </c>
      <c r="D347" s="318">
        <f>'AMA e UBS Vila Sonia'!D25</f>
        <v>0</v>
      </c>
      <c r="E347" s="318">
        <f>'AMA e UBS Vila Sonia'!E25</f>
        <v>0</v>
      </c>
      <c r="F347" s="318">
        <f>'AMA e UBS Vila Sonia'!F25</f>
        <v>0</v>
      </c>
      <c r="G347" s="318">
        <f>'AMA e UBS Vila Sonia'!G25</f>
        <v>0</v>
      </c>
      <c r="H347" s="318">
        <f>'AMA e UBS Vila Sonia'!H25</f>
        <v>0</v>
      </c>
      <c r="I347" s="318">
        <f>'AMA e UBS Vila Sonia'!I25</f>
        <v>0</v>
      </c>
      <c r="J347" s="318">
        <f>'AMA e UBS Vila Sonia'!J25</f>
        <v>0</v>
      </c>
      <c r="K347" s="318">
        <f>'AMA e UBS Vila Sonia'!K25</f>
        <v>0</v>
      </c>
      <c r="L347" s="318">
        <f>'AMA e UBS Vila Sonia'!L25</f>
        <v>0</v>
      </c>
      <c r="M347" s="318">
        <f>'AMA e UBS Vila Sonia'!M25</f>
        <v>0</v>
      </c>
      <c r="N347" s="318">
        <f>'AMA e UBS Vila Sonia'!N25</f>
        <v>0</v>
      </c>
      <c r="O347" s="321">
        <f>'AMA e UBS Vila Sonia'!O25</f>
        <v>16</v>
      </c>
      <c r="P347" s="321">
        <f>'AMA e UBS Vila Sonia'!P25</f>
        <v>0</v>
      </c>
      <c r="Q347" s="320">
        <f>'AMA e UBS Vila Sonia'!Q25</f>
        <v>0</v>
      </c>
    </row>
    <row r="348" spans="1:17">
      <c r="A348" s="316" t="str">
        <f>'AMA e UBS Vila Sonia'!A26</f>
        <v>ESB II - Consultas/atendimentos - RT</v>
      </c>
      <c r="B348" s="314">
        <f>'AMA e UBS Vila Sonia'!B26</f>
        <v>90</v>
      </c>
      <c r="C348" s="318">
        <f>'AMA e UBS Vila Sonia'!C26</f>
        <v>235</v>
      </c>
      <c r="D348" s="318">
        <f>'AMA e UBS Vila Sonia'!D26</f>
        <v>134</v>
      </c>
      <c r="E348" s="318">
        <f>'AMA e UBS Vila Sonia'!E26</f>
        <v>214</v>
      </c>
      <c r="F348" s="318">
        <f>'AMA e UBS Vila Sonia'!F26</f>
        <v>112</v>
      </c>
      <c r="G348" s="318">
        <f>'AMA e UBS Vila Sonia'!G26</f>
        <v>173</v>
      </c>
      <c r="H348" s="318">
        <f>'AMA e UBS Vila Sonia'!H26</f>
        <v>184</v>
      </c>
      <c r="I348" s="318">
        <f>'AMA e UBS Vila Sonia'!I26</f>
        <v>0</v>
      </c>
      <c r="J348" s="318">
        <f>'AMA e UBS Vila Sonia'!J26</f>
        <v>0</v>
      </c>
      <c r="K348" s="318">
        <f>'AMA e UBS Vila Sonia'!K26</f>
        <v>0</v>
      </c>
      <c r="L348" s="318">
        <f>'AMA e UBS Vila Sonia'!L26</f>
        <v>0</v>
      </c>
      <c r="M348" s="318">
        <f>'AMA e UBS Vila Sonia'!M26</f>
        <v>0</v>
      </c>
      <c r="N348" s="318">
        <f>'AMA e UBS Vila Sonia'!N26</f>
        <v>0</v>
      </c>
      <c r="O348" s="321">
        <f>'AMA e UBS Vila Sonia'!O26</f>
        <v>540</v>
      </c>
      <c r="P348" s="321">
        <f>'AMA e UBS Vila Sonia'!P26</f>
        <v>1052</v>
      </c>
      <c r="Q348" s="320">
        <f>'AMA e UBS Vila Sonia'!Q26</f>
        <v>1.9481481481481482</v>
      </c>
    </row>
    <row r="349" spans="1:17">
      <c r="A349" s="316" t="str">
        <f>'AMA e UBS Vila Sonia'!A27</f>
        <v>ESB II - TI clínico/restaurador - RT</v>
      </c>
      <c r="B349" s="314">
        <f>'AMA e UBS Vila Sonia'!B27</f>
        <v>20</v>
      </c>
      <c r="C349" s="318">
        <f>'AMA e UBS Vila Sonia'!C27</f>
        <v>37</v>
      </c>
      <c r="D349" s="318">
        <f>'AMA e UBS Vila Sonia'!D27</f>
        <v>26</v>
      </c>
      <c r="E349" s="318">
        <f>'AMA e UBS Vila Sonia'!E27</f>
        <v>43</v>
      </c>
      <c r="F349" s="318">
        <f>'AMA e UBS Vila Sonia'!F27</f>
        <v>29</v>
      </c>
      <c r="G349" s="318">
        <f>'AMA e UBS Vila Sonia'!G27</f>
        <v>33</v>
      </c>
      <c r="H349" s="318">
        <f>'AMA e UBS Vila Sonia'!H27</f>
        <v>27</v>
      </c>
      <c r="I349" s="318">
        <f>'AMA e UBS Vila Sonia'!I27</f>
        <v>0</v>
      </c>
      <c r="J349" s="318">
        <f>'AMA e UBS Vila Sonia'!J27</f>
        <v>0</v>
      </c>
      <c r="K349" s="318">
        <f>'AMA e UBS Vila Sonia'!K27</f>
        <v>0</v>
      </c>
      <c r="L349" s="318">
        <f>'AMA e UBS Vila Sonia'!L27</f>
        <v>0</v>
      </c>
      <c r="M349" s="318">
        <f>'AMA e UBS Vila Sonia'!M27</f>
        <v>0</v>
      </c>
      <c r="N349" s="318">
        <f>'AMA e UBS Vila Sonia'!N27</f>
        <v>0</v>
      </c>
      <c r="O349" s="321">
        <f>'AMA e UBS Vila Sonia'!O27</f>
        <v>120</v>
      </c>
      <c r="P349" s="321">
        <f>'AMA e UBS Vila Sonia'!P27</f>
        <v>195</v>
      </c>
      <c r="Q349" s="320">
        <f>'AMA e UBS Vila Sonia'!Q27</f>
        <v>1.625</v>
      </c>
    </row>
    <row r="350" spans="1:17">
      <c r="A350" s="316" t="str">
        <f>'AMA e UBS Vila Sonia'!A28</f>
        <v>ESB II - TI Protese (monitoramento M30)</v>
      </c>
      <c r="B350" s="314">
        <f>'AMA e UBS Vila Sonia'!B28</f>
        <v>3</v>
      </c>
      <c r="C350" s="318">
        <f>'AMA e UBS Vila Sonia'!C28</f>
        <v>0</v>
      </c>
      <c r="D350" s="318">
        <f>'AMA e UBS Vila Sonia'!D28</f>
        <v>0</v>
      </c>
      <c r="E350" s="318">
        <f>'AMA e UBS Vila Sonia'!E28</f>
        <v>0</v>
      </c>
      <c r="F350" s="318">
        <f>'AMA e UBS Vila Sonia'!F28</f>
        <v>0</v>
      </c>
      <c r="G350" s="318">
        <f>'AMA e UBS Vila Sonia'!G28</f>
        <v>0</v>
      </c>
      <c r="H350" s="318">
        <f>'AMA e UBS Vila Sonia'!H28</f>
        <v>0</v>
      </c>
      <c r="I350" s="318">
        <f>'AMA e UBS Vila Sonia'!I28</f>
        <v>0</v>
      </c>
      <c r="J350" s="318">
        <f>'AMA e UBS Vila Sonia'!J28</f>
        <v>0</v>
      </c>
      <c r="K350" s="318">
        <f>'AMA e UBS Vila Sonia'!K28</f>
        <v>0</v>
      </c>
      <c r="L350" s="318">
        <f>'AMA e UBS Vila Sonia'!L28</f>
        <v>0</v>
      </c>
      <c r="M350" s="318">
        <f>'AMA e UBS Vila Sonia'!M28</f>
        <v>0</v>
      </c>
      <c r="N350" s="318">
        <f>'AMA e UBS Vila Sonia'!N28</f>
        <v>0</v>
      </c>
      <c r="O350" s="321">
        <f>'AMA e UBS Vila Sonia'!O28</f>
        <v>18</v>
      </c>
      <c r="P350" s="321">
        <f>'AMA e UBS Vila Sonia'!P28</f>
        <v>0</v>
      </c>
      <c r="Q350" s="320">
        <f>'AMA e UBS Vila Sonia'!Q28</f>
        <v>0</v>
      </c>
    </row>
    <row r="351" spans="1:17">
      <c r="A351" s="316" t="str">
        <f>'AMA e UBS Vila Sonia'!A29</f>
        <v>Atividades Coletivas - Assistente Social</v>
      </c>
      <c r="B351" s="314">
        <f>'AMA e UBS Vila Sonia'!B29</f>
        <v>30</v>
      </c>
      <c r="C351" s="318">
        <f>'AMA e UBS Vila Sonia'!C29</f>
        <v>0</v>
      </c>
      <c r="D351" s="318">
        <f>'AMA e UBS Vila Sonia'!D29</f>
        <v>2</v>
      </c>
      <c r="E351" s="318">
        <f>'AMA e UBS Vila Sonia'!E29</f>
        <v>0</v>
      </c>
      <c r="F351" s="318">
        <f>'AMA e UBS Vila Sonia'!F29</f>
        <v>0</v>
      </c>
      <c r="G351" s="318">
        <f>'AMA e UBS Vila Sonia'!G29</f>
        <v>0</v>
      </c>
      <c r="H351" s="318">
        <f>'AMA e UBS Vila Sonia'!H29</f>
        <v>14</v>
      </c>
      <c r="I351" s="318">
        <f>'AMA e UBS Vila Sonia'!I29</f>
        <v>0</v>
      </c>
      <c r="J351" s="318">
        <f>'AMA e UBS Vila Sonia'!J29</f>
        <v>0</v>
      </c>
      <c r="K351" s="318">
        <f>'AMA e UBS Vila Sonia'!K29</f>
        <v>0</v>
      </c>
      <c r="L351" s="318">
        <f>'AMA e UBS Vila Sonia'!L29</f>
        <v>0</v>
      </c>
      <c r="M351" s="318">
        <f>'AMA e UBS Vila Sonia'!M29</f>
        <v>0</v>
      </c>
      <c r="N351" s="318">
        <f>'AMA e UBS Vila Sonia'!N29</f>
        <v>0</v>
      </c>
      <c r="O351" s="321">
        <f>'AMA e UBS Vila Sonia'!O29</f>
        <v>150</v>
      </c>
      <c r="P351" s="321">
        <f>'AMA e UBS Vila Sonia'!P29</f>
        <v>16</v>
      </c>
      <c r="Q351" s="320">
        <f>'AMA e UBS Vila Sonia'!Q29</f>
        <v>0.10666666666666667</v>
      </c>
    </row>
    <row r="352" spans="1:17">
      <c r="A352" s="316" t="str">
        <f>'AMA e UBS Vila Sonia'!A30</f>
        <v xml:space="preserve">Atividades Coletivas - Farmacêutico </v>
      </c>
      <c r="B352" s="314">
        <f>'AMA e UBS Vila Sonia'!B30</f>
        <v>16</v>
      </c>
      <c r="C352" s="318">
        <f>'AMA e UBS Vila Sonia'!C30</f>
        <v>0</v>
      </c>
      <c r="D352" s="318">
        <f>'AMA e UBS Vila Sonia'!D30</f>
        <v>0</v>
      </c>
      <c r="E352" s="318">
        <f>'AMA e UBS Vila Sonia'!E30</f>
        <v>0</v>
      </c>
      <c r="F352" s="318">
        <f>'AMA e UBS Vila Sonia'!F30</f>
        <v>0</v>
      </c>
      <c r="G352" s="318">
        <f>'AMA e UBS Vila Sonia'!G30</f>
        <v>0</v>
      </c>
      <c r="H352" s="318">
        <f>'AMA e UBS Vila Sonia'!H30</f>
        <v>2</v>
      </c>
      <c r="I352" s="318">
        <f>'AMA e UBS Vila Sonia'!I30</f>
        <v>0</v>
      </c>
      <c r="J352" s="318">
        <f>'AMA e UBS Vila Sonia'!J30</f>
        <v>0</v>
      </c>
      <c r="K352" s="318">
        <f>'AMA e UBS Vila Sonia'!K30</f>
        <v>0</v>
      </c>
      <c r="L352" s="318">
        <f>'AMA e UBS Vila Sonia'!L30</f>
        <v>0</v>
      </c>
      <c r="M352" s="318">
        <f>'AMA e UBS Vila Sonia'!M30</f>
        <v>0</v>
      </c>
      <c r="N352" s="318">
        <f>'AMA e UBS Vila Sonia'!N30</f>
        <v>0</v>
      </c>
      <c r="O352" s="321">
        <f>'AMA e UBS Vila Sonia'!O30</f>
        <v>80</v>
      </c>
      <c r="P352" s="321">
        <f>'AMA e UBS Vila Sonia'!P30</f>
        <v>2</v>
      </c>
      <c r="Q352" s="320">
        <f>'AMA e UBS Vila Sonia'!Q30</f>
        <v>2.5000000000000001E-2</v>
      </c>
    </row>
    <row r="353" spans="1:17">
      <c r="A353" s="316" t="str">
        <f>'AMA e UBS Vila Sonia'!A31</f>
        <v>Atividades Coletivas - Fisioterapeuta</v>
      </c>
      <c r="B353" s="314">
        <f>'AMA e UBS Vila Sonia'!B31</f>
        <v>30</v>
      </c>
      <c r="C353" s="318">
        <f>'AMA e UBS Vila Sonia'!C31</f>
        <v>0</v>
      </c>
      <c r="D353" s="318">
        <f>'AMA e UBS Vila Sonia'!D31</f>
        <v>1</v>
      </c>
      <c r="E353" s="318">
        <f>'AMA e UBS Vila Sonia'!E31</f>
        <v>3</v>
      </c>
      <c r="F353" s="318">
        <f>'AMA e UBS Vila Sonia'!F31</f>
        <v>18</v>
      </c>
      <c r="G353" s="318">
        <f>'AMA e UBS Vila Sonia'!G31</f>
        <v>3</v>
      </c>
      <c r="H353" s="318">
        <f>'AMA e UBS Vila Sonia'!H31</f>
        <v>35</v>
      </c>
      <c r="I353" s="318">
        <f>'AMA e UBS Vila Sonia'!I31</f>
        <v>0</v>
      </c>
      <c r="J353" s="318">
        <f>'AMA e UBS Vila Sonia'!J31</f>
        <v>0</v>
      </c>
      <c r="K353" s="318">
        <f>'AMA e UBS Vila Sonia'!K31</f>
        <v>0</v>
      </c>
      <c r="L353" s="318">
        <f>'AMA e UBS Vila Sonia'!L31</f>
        <v>0</v>
      </c>
      <c r="M353" s="318">
        <f>'AMA e UBS Vila Sonia'!M31</f>
        <v>0</v>
      </c>
      <c r="N353" s="318">
        <f>'AMA e UBS Vila Sonia'!N31</f>
        <v>0</v>
      </c>
      <c r="O353" s="321">
        <f>'AMA e UBS Vila Sonia'!O31</f>
        <v>180</v>
      </c>
      <c r="P353" s="321">
        <f>'AMA e UBS Vila Sonia'!P31</f>
        <v>60</v>
      </c>
      <c r="Q353" s="320">
        <f>'AMA e UBS Vila Sonia'!Q31</f>
        <v>0.33333333333333331</v>
      </c>
    </row>
    <row r="354" spans="1:17">
      <c r="A354" s="316" t="str">
        <f>'AMA e UBS Vila Sonia'!A32</f>
        <v xml:space="preserve">Atividades Coletivas - Fonoaudiologo </v>
      </c>
      <c r="B354" s="314">
        <f>'AMA e UBS Vila Sonia'!B32</f>
        <v>40</v>
      </c>
      <c r="C354" s="318">
        <f>'AMA e UBS Vila Sonia'!C32</f>
        <v>0</v>
      </c>
      <c r="D354" s="318">
        <f>'AMA e UBS Vila Sonia'!D32</f>
        <v>2</v>
      </c>
      <c r="E354" s="318">
        <f>'AMA e UBS Vila Sonia'!E32</f>
        <v>0</v>
      </c>
      <c r="F354" s="318">
        <f>'AMA e UBS Vila Sonia'!F32</f>
        <v>19</v>
      </c>
      <c r="G354" s="318">
        <f>'AMA e UBS Vila Sonia'!G32</f>
        <v>0</v>
      </c>
      <c r="H354" s="318">
        <f>'AMA e UBS Vila Sonia'!H32</f>
        <v>36</v>
      </c>
      <c r="I354" s="318">
        <f>'AMA e UBS Vila Sonia'!I32</f>
        <v>0</v>
      </c>
      <c r="J354" s="318">
        <f>'AMA e UBS Vila Sonia'!J32</f>
        <v>0</v>
      </c>
      <c r="K354" s="318">
        <f>'AMA e UBS Vila Sonia'!K32</f>
        <v>0</v>
      </c>
      <c r="L354" s="318">
        <f>'AMA e UBS Vila Sonia'!L32</f>
        <v>0</v>
      </c>
      <c r="M354" s="318">
        <f>'AMA e UBS Vila Sonia'!M32</f>
        <v>0</v>
      </c>
      <c r="N354" s="318">
        <f>'AMA e UBS Vila Sonia'!N32</f>
        <v>0</v>
      </c>
      <c r="O354" s="321">
        <f>'AMA e UBS Vila Sonia'!O32</f>
        <v>200</v>
      </c>
      <c r="P354" s="321">
        <f>'AMA e UBS Vila Sonia'!P32</f>
        <v>57</v>
      </c>
      <c r="Q354" s="320">
        <f>'AMA e UBS Vila Sonia'!Q32</f>
        <v>0.28499999999999998</v>
      </c>
    </row>
    <row r="355" spans="1:17">
      <c r="A355" s="316" t="str">
        <f>'AMA e UBS Vila Sonia'!A33</f>
        <v xml:space="preserve">Atividades Coletivas - Nutricionista </v>
      </c>
      <c r="B355" s="314">
        <f>'AMA e UBS Vila Sonia'!B33</f>
        <v>40</v>
      </c>
      <c r="C355" s="318">
        <f>'AMA e UBS Vila Sonia'!C33</f>
        <v>0</v>
      </c>
      <c r="D355" s="318">
        <f>'AMA e UBS Vila Sonia'!D33</f>
        <v>7</v>
      </c>
      <c r="E355" s="318">
        <f>'AMA e UBS Vila Sonia'!E33</f>
        <v>0</v>
      </c>
      <c r="F355" s="318">
        <f>'AMA e UBS Vila Sonia'!F33</f>
        <v>12</v>
      </c>
      <c r="G355" s="318">
        <f>'AMA e UBS Vila Sonia'!G33</f>
        <v>0</v>
      </c>
      <c r="H355" s="318">
        <f>'AMA e UBS Vila Sonia'!H33</f>
        <v>17</v>
      </c>
      <c r="I355" s="318">
        <f>'AMA e UBS Vila Sonia'!I33</f>
        <v>0</v>
      </c>
      <c r="J355" s="318">
        <f>'AMA e UBS Vila Sonia'!J33</f>
        <v>0</v>
      </c>
      <c r="K355" s="318">
        <f>'AMA e UBS Vila Sonia'!K33</f>
        <v>0</v>
      </c>
      <c r="L355" s="318">
        <f>'AMA e UBS Vila Sonia'!L33</f>
        <v>0</v>
      </c>
      <c r="M355" s="318">
        <f>'AMA e UBS Vila Sonia'!M33</f>
        <v>0</v>
      </c>
      <c r="N355" s="318">
        <f>'AMA e UBS Vila Sonia'!N33</f>
        <v>0</v>
      </c>
      <c r="O355" s="321">
        <f>'AMA e UBS Vila Sonia'!O33</f>
        <v>200</v>
      </c>
      <c r="P355" s="321">
        <f>'AMA e UBS Vila Sonia'!P33</f>
        <v>36</v>
      </c>
      <c r="Q355" s="320">
        <f>'AMA e UBS Vila Sonia'!Q33</f>
        <v>0.18</v>
      </c>
    </row>
    <row r="356" spans="1:17">
      <c r="A356" s="316" t="str">
        <f>'AMA e UBS Vila Sonia'!A34</f>
        <v>Atividades Coletivas - Psicólogo</v>
      </c>
      <c r="B356" s="314">
        <f>'AMA e UBS Vila Sonia'!B34</f>
        <v>80</v>
      </c>
      <c r="C356" s="318">
        <f>'AMA e UBS Vila Sonia'!C34</f>
        <v>3</v>
      </c>
      <c r="D356" s="318">
        <f>'AMA e UBS Vila Sonia'!D34</f>
        <v>11</v>
      </c>
      <c r="E356" s="318">
        <f>'AMA e UBS Vila Sonia'!E34</f>
        <v>6</v>
      </c>
      <c r="F356" s="318">
        <f>'AMA e UBS Vila Sonia'!F34</f>
        <v>36</v>
      </c>
      <c r="G356" s="318">
        <f>'AMA e UBS Vila Sonia'!G34</f>
        <v>4</v>
      </c>
      <c r="H356" s="318">
        <f>'AMA e UBS Vila Sonia'!H35</f>
        <v>3</v>
      </c>
      <c r="I356" s="318">
        <f>'AMA e UBS Vila Sonia'!I34</f>
        <v>0</v>
      </c>
      <c r="J356" s="318">
        <f>'AMA e UBS Vila Sonia'!J34</f>
        <v>0</v>
      </c>
      <c r="K356" s="318">
        <f>'AMA e UBS Vila Sonia'!K34</f>
        <v>0</v>
      </c>
      <c r="L356" s="318">
        <f>'AMA e UBS Vila Sonia'!L34</f>
        <v>0</v>
      </c>
      <c r="M356" s="318">
        <f>'AMA e UBS Vila Sonia'!M34</f>
        <v>0</v>
      </c>
      <c r="N356" s="318">
        <f>'AMA e UBS Vila Sonia'!N34</f>
        <v>0</v>
      </c>
      <c r="O356" s="321">
        <f>'AMA e UBS Vila Sonia'!O34</f>
        <v>480</v>
      </c>
      <c r="P356" s="321">
        <f>'AMA e UBS Vila Sonia'!P34</f>
        <v>118</v>
      </c>
      <c r="Q356" s="320">
        <f>'AMA e UBS Vila Sonia'!Q34</f>
        <v>0.24583333333333332</v>
      </c>
    </row>
    <row r="357" spans="1:17">
      <c r="A357" s="316" t="str">
        <f>'AMA e UBS Vila Sonia'!A35</f>
        <v>Atividades Coletivas - Médico Psiquiatra</v>
      </c>
      <c r="B357" s="314">
        <f>'AMA e UBS Vila Sonia'!B35</f>
        <v>8</v>
      </c>
      <c r="C357" s="318">
        <f>'AMA e UBS Vila Sonia'!C35</f>
        <v>0</v>
      </c>
      <c r="D357" s="318">
        <f>'AMA e UBS Vila Sonia'!D35</f>
        <v>0</v>
      </c>
      <c r="E357" s="318">
        <f>'AMA e UBS Vila Sonia'!E35</f>
        <v>0</v>
      </c>
      <c r="F357" s="318">
        <f>'AMA e UBS Vila Sonia'!F35</f>
        <v>0</v>
      </c>
      <c r="G357" s="318">
        <f>'AMA e UBS Vila Sonia'!G35</f>
        <v>0</v>
      </c>
      <c r="H357" s="318">
        <f>'AMA e UBS Vila Sonia'!H36</f>
        <v>28</v>
      </c>
      <c r="I357" s="318">
        <f>'AMA e UBS Vila Sonia'!I35</f>
        <v>0</v>
      </c>
      <c r="J357" s="318">
        <f>'AMA e UBS Vila Sonia'!J35</f>
        <v>0</v>
      </c>
      <c r="K357" s="318">
        <f>'AMA e UBS Vila Sonia'!K35</f>
        <v>0</v>
      </c>
      <c r="L357" s="318">
        <f>'AMA e UBS Vila Sonia'!L35</f>
        <v>0</v>
      </c>
      <c r="M357" s="318">
        <f>'AMA e UBS Vila Sonia'!M35</f>
        <v>0</v>
      </c>
      <c r="N357" s="318">
        <f>'AMA e UBS Vila Sonia'!N35</f>
        <v>0</v>
      </c>
      <c r="O357" s="321">
        <f>'AMA e UBS Vila Sonia'!O35</f>
        <v>48</v>
      </c>
      <c r="P357" s="321">
        <f>'AMA e UBS Vila Sonia'!P35</f>
        <v>3</v>
      </c>
      <c r="Q357" s="320">
        <f>'AMA e UBS Vila Sonia'!Q35</f>
        <v>6.25E-2</v>
      </c>
    </row>
    <row r="358" spans="1:17">
      <c r="A358" s="316" t="str">
        <f>'AMA e UBS Vila Sonia'!A36</f>
        <v>Atividades Coletivas - Terapeuta Ocupacional</v>
      </c>
      <c r="B358" s="314">
        <f>'AMA e UBS Vila Sonia'!B36</f>
        <v>20</v>
      </c>
      <c r="C358" s="318">
        <f>'AMA e UBS Vila Sonia'!C36</f>
        <v>3</v>
      </c>
      <c r="D358" s="318">
        <f>'AMA e UBS Vila Sonia'!D36</f>
        <v>11</v>
      </c>
      <c r="E358" s="318">
        <f>'AMA e UBS Vila Sonia'!E36</f>
        <v>0</v>
      </c>
      <c r="F358" s="318">
        <f>'AMA e UBS Vila Sonia'!F36</f>
        <v>11</v>
      </c>
      <c r="G358" s="318">
        <f>'AMA e UBS Vila Sonia'!G36</f>
        <v>4</v>
      </c>
      <c r="H358" s="318">
        <f>'AMA e UBS Vila Sonia'!H36</f>
        <v>28</v>
      </c>
      <c r="I358" s="318">
        <f>'AMA e UBS Vila Sonia'!I36</f>
        <v>0</v>
      </c>
      <c r="J358" s="318">
        <f>'AMA e UBS Vila Sonia'!J36</f>
        <v>0</v>
      </c>
      <c r="K358" s="318">
        <f>'AMA e UBS Vila Sonia'!K36</f>
        <v>0</v>
      </c>
      <c r="L358" s="318">
        <f>'AMA e UBS Vila Sonia'!L36</f>
        <v>0</v>
      </c>
      <c r="M358" s="318">
        <f>'AMA e UBS Vila Sonia'!M36</f>
        <v>0</v>
      </c>
      <c r="N358" s="318">
        <f>'AMA e UBS Vila Sonia'!N36</f>
        <v>0</v>
      </c>
      <c r="O358" s="321">
        <f>'AMA e UBS Vila Sonia'!O36</f>
        <v>120</v>
      </c>
      <c r="P358" s="321">
        <f>'AMA e UBS Vila Sonia'!P36</f>
        <v>57</v>
      </c>
      <c r="Q358" s="320">
        <f>'AMA e UBS Vila Sonia'!Q36</f>
        <v>0.47499999999999998</v>
      </c>
    </row>
    <row r="359" spans="1:17">
      <c r="A359" s="316" t="str">
        <f>'AMA e UBS Vila Sonia'!A37</f>
        <v>PICS - Atividade coletiva</v>
      </c>
      <c r="B359" s="314">
        <f>'AMA e UBS Vila Sonia'!B37</f>
        <v>7</v>
      </c>
      <c r="C359" s="318">
        <f>'AMA e UBS Vila Sonia'!C37</f>
        <v>13</v>
      </c>
      <c r="D359" s="318">
        <f>'AMA e UBS Vila Sonia'!D37</f>
        <v>85</v>
      </c>
      <c r="E359" s="318">
        <f>'AMA e UBS Vila Sonia'!E37</f>
        <v>26</v>
      </c>
      <c r="F359" s="318">
        <f>'AMA e UBS Vila Sonia'!F37</f>
        <v>36</v>
      </c>
      <c r="G359" s="318">
        <f>'AMA e UBS Vila Sonia'!G37</f>
        <v>4</v>
      </c>
      <c r="H359" s="318">
        <f>'AMA e UBS Vila Sonia'!H37</f>
        <v>23</v>
      </c>
      <c r="I359" s="318">
        <f>'AMA e UBS Vila Sonia'!I37</f>
        <v>0</v>
      </c>
      <c r="J359" s="318">
        <f>'AMA e UBS Vila Sonia'!J37</f>
        <v>0</v>
      </c>
      <c r="K359" s="318">
        <f>'AMA e UBS Vila Sonia'!K37</f>
        <v>0</v>
      </c>
      <c r="L359" s="318">
        <f>'AMA e UBS Vila Sonia'!L37</f>
        <v>0</v>
      </c>
      <c r="M359" s="318">
        <f>'AMA e UBS Vila Sonia'!M37</f>
        <v>0</v>
      </c>
      <c r="N359" s="318">
        <f>'AMA e UBS Vila Sonia'!N37</f>
        <v>0</v>
      </c>
      <c r="O359" s="321">
        <f>'AMA e UBS Vila Sonia'!O37</f>
        <v>42</v>
      </c>
      <c r="P359" s="321">
        <f>'AMA e UBS Vila Sonia'!P37</f>
        <v>187</v>
      </c>
      <c r="Q359" s="320">
        <f>'AMA e UBS Vila Sonia'!Q37</f>
        <v>4.4523809523809526</v>
      </c>
    </row>
    <row r="360" spans="1:17">
      <c r="A360" s="316" t="str">
        <f>'AMA e UBS Vila Sonia'!A38</f>
        <v>PICS - Atividade individual</v>
      </c>
      <c r="B360" s="314">
        <f>'AMA e UBS Vila Sonia'!B38</f>
        <v>10</v>
      </c>
      <c r="C360" s="318">
        <f>'AMA e UBS Vila Sonia'!C38</f>
        <v>134</v>
      </c>
      <c r="D360" s="318">
        <f>'AMA e UBS Vila Sonia'!D38</f>
        <v>125</v>
      </c>
      <c r="E360" s="318">
        <f>'AMA e UBS Vila Sonia'!E38</f>
        <v>115</v>
      </c>
      <c r="F360" s="318">
        <f>'AMA e UBS Vila Sonia'!F38</f>
        <v>114</v>
      </c>
      <c r="G360" s="318">
        <f>'AMA e UBS Vila Sonia'!G38</f>
        <v>15</v>
      </c>
      <c r="H360" s="318">
        <f>'AMA e UBS Vila Sonia'!H38</f>
        <v>120</v>
      </c>
      <c r="I360" s="318">
        <f>'AMA e UBS Vila Sonia'!I38</f>
        <v>0</v>
      </c>
      <c r="J360" s="318">
        <f>'AMA e UBS Vila Sonia'!J38</f>
        <v>0</v>
      </c>
      <c r="K360" s="318">
        <f>'AMA e UBS Vila Sonia'!K38</f>
        <v>0</v>
      </c>
      <c r="L360" s="318">
        <f>'AMA e UBS Vila Sonia'!L38</f>
        <v>0</v>
      </c>
      <c r="M360" s="318">
        <f>'AMA e UBS Vila Sonia'!M38</f>
        <v>0</v>
      </c>
      <c r="N360" s="318">
        <f>'AMA e UBS Vila Sonia'!N38</f>
        <v>0</v>
      </c>
      <c r="O360" s="321">
        <f>'AMA e UBS Vila Sonia'!O38</f>
        <v>60</v>
      </c>
      <c r="P360" s="321">
        <f>'AMA e UBS Vila Sonia'!P38</f>
        <v>623</v>
      </c>
      <c r="Q360" s="320">
        <f>'AMA e UBS Vila Sonia'!Q38</f>
        <v>10.383333333333333</v>
      </c>
    </row>
    <row r="361" spans="1:17" ht="16.5" thickBot="1">
      <c r="A361" s="312" t="str">
        <f>'AMA e UBS Vila Sonia'!A39</f>
        <v>Visita Domiciliar do Aux/Tec Enf</v>
      </c>
      <c r="B361" s="329">
        <f>'AMA e UBS Vila Sonia'!B39</f>
        <v>192</v>
      </c>
      <c r="C361" s="330">
        <f>'AMA e UBS Vila Sonia'!C39</f>
        <v>227</v>
      </c>
      <c r="D361" s="330">
        <f>'AMA e UBS Vila Sonia'!D39</f>
        <v>128</v>
      </c>
      <c r="E361" s="330">
        <f>'AMA e UBS Vila Sonia'!E39</f>
        <v>51</v>
      </c>
      <c r="F361" s="330">
        <f>'AMA e UBS Vila Sonia'!F39</f>
        <v>38</v>
      </c>
      <c r="G361" s="330">
        <f>'AMA e UBS Vila Sonia'!G39</f>
        <v>146</v>
      </c>
      <c r="H361" s="318">
        <f>'AMA e UBS Vila Sonia'!H39</f>
        <v>50</v>
      </c>
      <c r="I361" s="318">
        <f>'AMA e UBS Vila Sonia'!I39</f>
        <v>0</v>
      </c>
      <c r="J361" s="318">
        <f>'AMA e UBS Vila Sonia'!J39</f>
        <v>0</v>
      </c>
      <c r="K361" s="318">
        <f>'AMA e UBS Vila Sonia'!K39</f>
        <v>0</v>
      </c>
      <c r="L361" s="318">
        <f>'AMA e UBS Vila Sonia'!L39</f>
        <v>0</v>
      </c>
      <c r="M361" s="318">
        <f>'AMA e UBS Vila Sonia'!M39</f>
        <v>0</v>
      </c>
      <c r="N361" s="318">
        <f>'AMA e UBS Vila Sonia'!N39</f>
        <v>0</v>
      </c>
      <c r="O361" s="321">
        <f>'AMA e UBS Vila Sonia'!O39</f>
        <v>1152</v>
      </c>
      <c r="P361" s="321">
        <f>'AMA e UBS Vila Sonia'!P39</f>
        <v>640</v>
      </c>
      <c r="Q361" s="320">
        <f>'AMA e UBS Vila Sonia'!Q39</f>
        <v>0.55555555555555558</v>
      </c>
    </row>
    <row r="362" spans="1:17" ht="16.5" thickBot="1">
      <c r="A362" s="107" t="s">
        <v>47</v>
      </c>
      <c r="B362" s="134">
        <f>'AMA e UBS Vila Sonia'!B40</f>
        <v>4922</v>
      </c>
      <c r="C362" s="135">
        <f>'AMA e UBS Vila Sonia'!C40</f>
        <v>4332</v>
      </c>
      <c r="D362" s="135">
        <f>'AMA e UBS Vila Sonia'!D40</f>
        <v>3615</v>
      </c>
      <c r="E362" s="135">
        <f>'AMA e UBS Vila Sonia'!E40</f>
        <v>9569</v>
      </c>
      <c r="F362" s="135">
        <f>'AMA e UBS Vila Sonia'!F40</f>
        <v>8429</v>
      </c>
      <c r="G362" s="135">
        <f>'AMA e UBS Vila Sonia'!G40</f>
        <v>3728</v>
      </c>
      <c r="H362" s="109">
        <f>'AMA e UBS Vila Sonia'!H40</f>
        <v>3228</v>
      </c>
      <c r="I362" s="109">
        <f>'AMA e UBS Vila Sonia'!I40</f>
        <v>0</v>
      </c>
      <c r="J362" s="109">
        <f>'AMA e UBS Vila Sonia'!J40</f>
        <v>0</v>
      </c>
      <c r="K362" s="109">
        <f>'AMA e UBS Vila Sonia'!K40</f>
        <v>0</v>
      </c>
      <c r="L362" s="109">
        <f>'AMA e UBS Vila Sonia'!L40</f>
        <v>0</v>
      </c>
      <c r="M362" s="109">
        <f>'AMA e UBS Vila Sonia'!M40</f>
        <v>0</v>
      </c>
      <c r="N362" s="109">
        <f>'AMA e UBS Vila Sonia'!N40</f>
        <v>0</v>
      </c>
      <c r="O362" s="109">
        <f>'AMA e UBS Vila Sonia'!O40</f>
        <v>31042</v>
      </c>
      <c r="P362" s="109">
        <f>'AMA e UBS Vila Sonia'!P40</f>
        <v>33954</v>
      </c>
      <c r="Q362" s="145">
        <f>'AMA e UBS Vila Sonia'!Q40</f>
        <v>1.0938083886347529</v>
      </c>
    </row>
    <row r="363" spans="1:17">
      <c r="B363" s="95"/>
      <c r="C363" s="95"/>
      <c r="D363" s="95"/>
      <c r="E363" s="95"/>
      <c r="F363" s="95"/>
      <c r="G363" s="95"/>
      <c r="H363" s="95"/>
      <c r="I363" s="95"/>
      <c r="J363" s="95"/>
      <c r="K363" s="95"/>
      <c r="L363" s="95"/>
      <c r="M363" s="95"/>
      <c r="N363" s="95"/>
      <c r="O363" s="95"/>
      <c r="P363" s="95"/>
      <c r="Q363" s="146"/>
    </row>
    <row r="364" spans="1:17" ht="16.5" thickBot="1">
      <c r="A364" s="71" t="s">
        <v>218</v>
      </c>
      <c r="B364" s="72"/>
      <c r="C364" s="72"/>
      <c r="D364" s="72"/>
      <c r="E364" s="72"/>
      <c r="F364" s="72"/>
      <c r="G364" s="72"/>
      <c r="H364" s="72"/>
      <c r="I364" s="72"/>
      <c r="J364" s="72"/>
      <c r="K364" s="72"/>
      <c r="L364" s="72"/>
      <c r="M364" s="72"/>
      <c r="N364" s="72"/>
      <c r="O364" s="72"/>
      <c r="P364" s="72"/>
      <c r="Q364" s="73"/>
    </row>
    <row r="365" spans="1:17" ht="16.5" thickBot="1">
      <c r="A365" s="97" t="s">
        <v>2</v>
      </c>
      <c r="B365" s="138" t="s">
        <v>194</v>
      </c>
      <c r="C365" s="79" t="s">
        <v>195</v>
      </c>
      <c r="D365" s="79" t="s">
        <v>196</v>
      </c>
      <c r="E365" s="79" t="s">
        <v>197</v>
      </c>
      <c r="F365" s="79" t="s">
        <v>198</v>
      </c>
      <c r="G365" s="79" t="s">
        <v>199</v>
      </c>
      <c r="H365" s="79" t="s">
        <v>200</v>
      </c>
      <c r="I365" s="79" t="s">
        <v>201</v>
      </c>
      <c r="J365" s="79" t="s">
        <v>202</v>
      </c>
      <c r="K365" s="79" t="s">
        <v>203</v>
      </c>
      <c r="L365" s="79" t="s">
        <v>204</v>
      </c>
      <c r="M365" s="79" t="s">
        <v>205</v>
      </c>
      <c r="N365" s="79" t="s">
        <v>206</v>
      </c>
      <c r="O365" s="79" t="s">
        <v>207</v>
      </c>
      <c r="P365" s="79" t="s">
        <v>208</v>
      </c>
      <c r="Q365" s="80" t="s">
        <v>19</v>
      </c>
    </row>
    <row r="366" spans="1:17" ht="16.5" thickTop="1">
      <c r="A366" s="426" t="str">
        <f>'AMA_ UBS e NASF Paulo VI'!A9</f>
        <v>Atividades Individuais - Assistente Social</v>
      </c>
      <c r="B366" s="128">
        <f>'AMA_ UBS e NASF Paulo VI'!B9</f>
        <v>122</v>
      </c>
      <c r="C366" s="425">
        <f>'AMA_ UBS e NASF Paulo VI'!C9</f>
        <v>131</v>
      </c>
      <c r="D366" s="130">
        <f>'AMA_ UBS e NASF Paulo VI'!D9</f>
        <v>71</v>
      </c>
      <c r="E366" s="130">
        <f>'AMA_ UBS e NASF Paulo VI'!E9</f>
        <v>115</v>
      </c>
      <c r="F366" s="130" t="str">
        <f>'AMA_ UBS e NASF Paulo VI'!F9</f>
        <v>-</v>
      </c>
      <c r="G366" s="130">
        <f>'AMA_ UBS e NASF Paulo VI'!G9</f>
        <v>36</v>
      </c>
      <c r="H366" s="130">
        <f>'AMA_ UBS e NASF Paulo VI'!H9</f>
        <v>84</v>
      </c>
      <c r="I366" s="130">
        <f>'AMA_ UBS e NASF Paulo VI'!I9</f>
        <v>0</v>
      </c>
      <c r="J366" s="130">
        <f>'AMA_ UBS e NASF Paulo VI'!J9</f>
        <v>0</v>
      </c>
      <c r="K366" s="130">
        <f>'AMA_ UBS e NASF Paulo VI'!K9</f>
        <v>0</v>
      </c>
      <c r="L366" s="130">
        <f>'AMA_ UBS e NASF Paulo VI'!L9</f>
        <v>0</v>
      </c>
      <c r="M366" s="130">
        <f>'AMA_ UBS e NASF Paulo VI'!M9</f>
        <v>0</v>
      </c>
      <c r="N366" s="130">
        <f>'AMA_ UBS e NASF Paulo VI'!N9</f>
        <v>0</v>
      </c>
      <c r="O366" s="131">
        <f>'AMA_ UBS e NASF Paulo VI'!O9</f>
        <v>732</v>
      </c>
      <c r="P366" s="131">
        <f>'AMA_ UBS e NASF Paulo VI'!P9</f>
        <v>437</v>
      </c>
      <c r="Q366" s="132">
        <f>'AMA_ UBS e NASF Paulo VI'!Q9</f>
        <v>0.59699453551912574</v>
      </c>
    </row>
    <row r="367" spans="1:17">
      <c r="A367" s="426" t="str">
        <f>'AMA_ UBS e NASF Paulo VI'!A10</f>
        <v>Atividades Individuais - Farmacêutico</v>
      </c>
      <c r="B367" s="128">
        <f>'AMA_ UBS e NASF Paulo VI'!B10</f>
        <v>96</v>
      </c>
      <c r="C367" s="425">
        <f>'AMA_ UBS e NASF Paulo VI'!C10</f>
        <v>80</v>
      </c>
      <c r="D367" s="130">
        <f>'AMA_ UBS e NASF Paulo VI'!D10</f>
        <v>92</v>
      </c>
      <c r="E367" s="130">
        <f>'AMA_ UBS e NASF Paulo VI'!E10</f>
        <v>179</v>
      </c>
      <c r="F367" s="130" t="str">
        <f>'AMA_ UBS e NASF Paulo VI'!F10</f>
        <v>-</v>
      </c>
      <c r="G367" s="130">
        <f>'AMA_ UBS e NASF Paulo VI'!G10</f>
        <v>106</v>
      </c>
      <c r="H367" s="130">
        <f>'AMA_ UBS e NASF Paulo VI'!H10</f>
        <v>29</v>
      </c>
      <c r="I367" s="130">
        <f>'AMA_ UBS e NASF Paulo VI'!I10</f>
        <v>0</v>
      </c>
      <c r="J367" s="130">
        <f>'AMA_ UBS e NASF Paulo VI'!J10</f>
        <v>0</v>
      </c>
      <c r="K367" s="130">
        <f>'AMA_ UBS e NASF Paulo VI'!K10</f>
        <v>0</v>
      </c>
      <c r="L367" s="130">
        <f>'AMA_ UBS e NASF Paulo VI'!L10</f>
        <v>0</v>
      </c>
      <c r="M367" s="130">
        <f>'AMA_ UBS e NASF Paulo VI'!M10</f>
        <v>0</v>
      </c>
      <c r="N367" s="130">
        <f>'AMA_ UBS e NASF Paulo VI'!N10</f>
        <v>0</v>
      </c>
      <c r="O367" s="131">
        <f>'AMA_ UBS e NASF Paulo VI'!O10</f>
        <v>576</v>
      </c>
      <c r="P367" s="131">
        <f>'AMA_ UBS e NASF Paulo VI'!P10</f>
        <v>486</v>
      </c>
      <c r="Q367" s="132">
        <f>'AMA_ UBS e NASF Paulo VI'!Q10</f>
        <v>0.84375</v>
      </c>
    </row>
    <row r="368" spans="1:17">
      <c r="A368" s="426" t="str">
        <f>'AMA_ UBS e NASF Paulo VI'!A11</f>
        <v>Atividades Individuais - Fisioterapeuta</v>
      </c>
      <c r="B368" s="128">
        <f>'AMA_ UBS e NASF Paulo VI'!B11</f>
        <v>32</v>
      </c>
      <c r="C368" s="425">
        <f>'AMA_ UBS e NASF Paulo VI'!C11</f>
        <v>30</v>
      </c>
      <c r="D368" s="130">
        <f>'AMA_ UBS e NASF Paulo VI'!D11</f>
        <v>31</v>
      </c>
      <c r="E368" s="130">
        <f>'AMA_ UBS e NASF Paulo VI'!E11</f>
        <v>42</v>
      </c>
      <c r="F368" s="130" t="str">
        <f>'AMA_ UBS e NASF Paulo VI'!F11</f>
        <v>-</v>
      </c>
      <c r="G368" s="130">
        <f>'AMA_ UBS e NASF Paulo VI'!G11</f>
        <v>0</v>
      </c>
      <c r="H368" s="130">
        <f>'AMA_ UBS e NASF Paulo VI'!H11</f>
        <v>17</v>
      </c>
      <c r="I368" s="130">
        <f>'AMA_ UBS e NASF Paulo VI'!I11</f>
        <v>0</v>
      </c>
      <c r="J368" s="130">
        <f>'AMA_ UBS e NASF Paulo VI'!J11</f>
        <v>0</v>
      </c>
      <c r="K368" s="130">
        <f>'AMA_ UBS e NASF Paulo VI'!K11</f>
        <v>0</v>
      </c>
      <c r="L368" s="130">
        <f>'AMA_ UBS e NASF Paulo VI'!L11</f>
        <v>0</v>
      </c>
      <c r="M368" s="130">
        <f>'AMA_ UBS e NASF Paulo VI'!M11</f>
        <v>0</v>
      </c>
      <c r="N368" s="130">
        <f>'AMA_ UBS e NASF Paulo VI'!N11</f>
        <v>0</v>
      </c>
      <c r="O368" s="131">
        <f>'AMA_ UBS e NASF Paulo VI'!O11</f>
        <v>192</v>
      </c>
      <c r="P368" s="131">
        <f>'AMA_ UBS e NASF Paulo VI'!P11</f>
        <v>120</v>
      </c>
      <c r="Q368" s="132">
        <f>'AMA_ UBS e NASF Paulo VI'!Q11</f>
        <v>0.625</v>
      </c>
    </row>
    <row r="369" spans="1:17">
      <c r="A369" s="426" t="str">
        <f>'AMA_ UBS e NASF Paulo VI'!A12</f>
        <v>Atividades Individuais - Fonoaudiólogo</v>
      </c>
      <c r="B369" s="128">
        <f>'AMA_ UBS e NASF Paulo VI'!B12</f>
        <v>60</v>
      </c>
      <c r="C369" s="425">
        <f>'AMA_ UBS e NASF Paulo VI'!C12</f>
        <v>35</v>
      </c>
      <c r="D369" s="130">
        <f>'AMA_ UBS e NASF Paulo VI'!D12</f>
        <v>44</v>
      </c>
      <c r="E369" s="130">
        <f>'AMA_ UBS e NASF Paulo VI'!E12</f>
        <v>25</v>
      </c>
      <c r="F369" s="130" t="str">
        <f>'AMA_ UBS e NASF Paulo VI'!F12</f>
        <v>-</v>
      </c>
      <c r="G369" s="130">
        <f>'AMA_ UBS e NASF Paulo VI'!G12</f>
        <v>43</v>
      </c>
      <c r="H369" s="130">
        <f>'AMA_ UBS e NASF Paulo VI'!H12</f>
        <v>14</v>
      </c>
      <c r="I369" s="130">
        <f>'AMA_ UBS e NASF Paulo VI'!I12</f>
        <v>0</v>
      </c>
      <c r="J369" s="130">
        <f>'AMA_ UBS e NASF Paulo VI'!J12</f>
        <v>0</v>
      </c>
      <c r="K369" s="130">
        <f>'AMA_ UBS e NASF Paulo VI'!K12</f>
        <v>0</v>
      </c>
      <c r="L369" s="130">
        <f>'AMA_ UBS e NASF Paulo VI'!L12</f>
        <v>0</v>
      </c>
      <c r="M369" s="130">
        <f>'AMA_ UBS e NASF Paulo VI'!M12</f>
        <v>0</v>
      </c>
      <c r="N369" s="130">
        <f>'AMA_ UBS e NASF Paulo VI'!N12</f>
        <v>0</v>
      </c>
      <c r="O369" s="131">
        <f>'AMA_ UBS e NASF Paulo VI'!O12</f>
        <v>360</v>
      </c>
      <c r="P369" s="131">
        <f>'AMA_ UBS e NASF Paulo VI'!P12</f>
        <v>161</v>
      </c>
      <c r="Q369" s="132">
        <f>'AMA_ UBS e NASF Paulo VI'!Q12</f>
        <v>0.44722222222222224</v>
      </c>
    </row>
    <row r="370" spans="1:17">
      <c r="A370" s="426" t="str">
        <f>'AMA_ UBS e NASF Paulo VI'!A13</f>
        <v>Atividades Individuais - Médico Psiquiatra</v>
      </c>
      <c r="B370" s="128">
        <f>'AMA_ UBS e NASF Paulo VI'!B13</f>
        <v>110</v>
      </c>
      <c r="C370" s="425">
        <f>'AMA_ UBS e NASF Paulo VI'!C13</f>
        <v>61</v>
      </c>
      <c r="D370" s="130">
        <f>'AMA_ UBS e NASF Paulo VI'!D13</f>
        <v>66</v>
      </c>
      <c r="E370" s="130">
        <f>'AMA_ UBS e NASF Paulo VI'!E13</f>
        <v>53</v>
      </c>
      <c r="F370" s="130" t="str">
        <f>'AMA_ UBS e NASF Paulo VI'!F13</f>
        <v>-</v>
      </c>
      <c r="G370" s="130">
        <f>'AMA_ UBS e NASF Paulo VI'!G13</f>
        <v>75</v>
      </c>
      <c r="H370" s="130">
        <f>'AMA_ UBS e NASF Paulo VI'!H13</f>
        <v>36</v>
      </c>
      <c r="I370" s="130">
        <f>'AMA_ UBS e NASF Paulo VI'!I13</f>
        <v>0</v>
      </c>
      <c r="J370" s="130">
        <f>'AMA_ UBS e NASF Paulo VI'!J13</f>
        <v>0</v>
      </c>
      <c r="K370" s="130">
        <f>'AMA_ UBS e NASF Paulo VI'!K13</f>
        <v>0</v>
      </c>
      <c r="L370" s="130">
        <f>'AMA_ UBS e NASF Paulo VI'!L13</f>
        <v>0</v>
      </c>
      <c r="M370" s="130">
        <f>'AMA_ UBS e NASF Paulo VI'!M13</f>
        <v>0</v>
      </c>
      <c r="N370" s="130">
        <f>'AMA_ UBS e NASF Paulo VI'!N13</f>
        <v>0</v>
      </c>
      <c r="O370" s="131">
        <f>'AMA_ UBS e NASF Paulo VI'!O13</f>
        <v>660</v>
      </c>
      <c r="P370" s="131">
        <f>'AMA_ UBS e NASF Paulo VI'!P13</f>
        <v>291</v>
      </c>
      <c r="Q370" s="132">
        <f>'AMA_ UBS e NASF Paulo VI'!Q13</f>
        <v>0.44090909090909092</v>
      </c>
    </row>
    <row r="371" spans="1:17">
      <c r="A371" s="426" t="str">
        <f>'AMA_ UBS e NASF Paulo VI'!A14</f>
        <v>Atividades Individuias - Nutricionista</v>
      </c>
      <c r="B371" s="128">
        <f>'AMA_ UBS e NASF Paulo VI'!B14</f>
        <v>60</v>
      </c>
      <c r="C371" s="425">
        <f>'AMA_ UBS e NASF Paulo VI'!C14</f>
        <v>17</v>
      </c>
      <c r="D371" s="130">
        <f>'AMA_ UBS e NASF Paulo VI'!D14</f>
        <v>0</v>
      </c>
      <c r="E371" s="130">
        <f>'AMA_ UBS e NASF Paulo VI'!E14</f>
        <v>13</v>
      </c>
      <c r="F371" s="130" t="str">
        <f>'AMA_ UBS e NASF Paulo VI'!F14</f>
        <v>-</v>
      </c>
      <c r="G371" s="130">
        <f>'AMA_ UBS e NASF Paulo VI'!G14</f>
        <v>52</v>
      </c>
      <c r="H371" s="130">
        <f>'AMA_ UBS e NASF Paulo VI'!H14</f>
        <v>43</v>
      </c>
      <c r="I371" s="130">
        <f>'AMA_ UBS e NASF Paulo VI'!I14</f>
        <v>0</v>
      </c>
      <c r="J371" s="130">
        <f>'AMA_ UBS e NASF Paulo VI'!J14</f>
        <v>0</v>
      </c>
      <c r="K371" s="130">
        <f>'AMA_ UBS e NASF Paulo VI'!K14</f>
        <v>0</v>
      </c>
      <c r="L371" s="130">
        <f>'AMA_ UBS e NASF Paulo VI'!L14</f>
        <v>0</v>
      </c>
      <c r="M371" s="130">
        <f>'AMA_ UBS e NASF Paulo VI'!M14</f>
        <v>0</v>
      </c>
      <c r="N371" s="130">
        <f>'AMA_ UBS e NASF Paulo VI'!N14</f>
        <v>0</v>
      </c>
      <c r="O371" s="131">
        <f>'AMA_ UBS e NASF Paulo VI'!O14</f>
        <v>360</v>
      </c>
      <c r="P371" s="131">
        <f>'AMA_ UBS e NASF Paulo VI'!P14</f>
        <v>125</v>
      </c>
      <c r="Q371" s="132">
        <f>'AMA_ UBS e NASF Paulo VI'!Q14</f>
        <v>0.34722222222222221</v>
      </c>
    </row>
    <row r="372" spans="1:17">
      <c r="A372" s="426" t="str">
        <f>'AMA_ UBS e NASF Paulo VI'!A15</f>
        <v>Atividades Individuais - Psicólogo</v>
      </c>
      <c r="B372" s="128">
        <f>'AMA_ UBS e NASF Paulo VI'!B15</f>
        <v>152</v>
      </c>
      <c r="C372" s="425">
        <f>'AMA_ UBS e NASF Paulo VI'!C15</f>
        <v>102</v>
      </c>
      <c r="D372" s="130">
        <f>'AMA_ UBS e NASF Paulo VI'!D15</f>
        <v>99</v>
      </c>
      <c r="E372" s="130">
        <f>'AMA_ UBS e NASF Paulo VI'!E15</f>
        <v>157</v>
      </c>
      <c r="F372" s="130" t="str">
        <f>'AMA_ UBS e NASF Paulo VI'!F15</f>
        <v>-</v>
      </c>
      <c r="G372" s="130">
        <f>'AMA_ UBS e NASF Paulo VI'!G15</f>
        <v>104</v>
      </c>
      <c r="H372" s="130">
        <f>'AMA_ UBS e NASF Paulo VI'!H15</f>
        <v>115</v>
      </c>
      <c r="I372" s="130">
        <f>'AMA_ UBS e NASF Paulo VI'!I15</f>
        <v>0</v>
      </c>
      <c r="J372" s="130">
        <f>'AMA_ UBS e NASF Paulo VI'!J15</f>
        <v>0</v>
      </c>
      <c r="K372" s="130">
        <f>'AMA_ UBS e NASF Paulo VI'!K15</f>
        <v>0</v>
      </c>
      <c r="L372" s="130">
        <f>'AMA_ UBS e NASF Paulo VI'!L15</f>
        <v>0</v>
      </c>
      <c r="M372" s="130">
        <f>'AMA_ UBS e NASF Paulo VI'!M15</f>
        <v>0</v>
      </c>
      <c r="N372" s="130">
        <f>'AMA_ UBS e NASF Paulo VI'!N15</f>
        <v>0</v>
      </c>
      <c r="O372" s="131">
        <f>'AMA_ UBS e NASF Paulo VI'!O15</f>
        <v>912</v>
      </c>
      <c r="P372" s="131">
        <f>'AMA_ UBS e NASF Paulo VI'!P15</f>
        <v>577</v>
      </c>
      <c r="Q372" s="132">
        <f>'AMA_ UBS e NASF Paulo VI'!Q15</f>
        <v>0.63267543859649122</v>
      </c>
    </row>
    <row r="373" spans="1:17">
      <c r="A373" s="426" t="str">
        <f>'AMA_ UBS e NASF Paulo VI'!A16</f>
        <v>Atividades Individuias - Terapeuta Ocupacional</v>
      </c>
      <c r="B373" s="128">
        <f>'AMA_ UBS e NASF Paulo VI'!B16</f>
        <v>32</v>
      </c>
      <c r="C373" s="425">
        <f>'AMA_ UBS e NASF Paulo VI'!C16</f>
        <v>0</v>
      </c>
      <c r="D373" s="130">
        <f>'AMA_ UBS e NASF Paulo VI'!D16</f>
        <v>0</v>
      </c>
      <c r="E373" s="130">
        <f>'AMA_ UBS e NASF Paulo VI'!E16</f>
        <v>5</v>
      </c>
      <c r="F373" s="130" t="str">
        <f>'AMA_ UBS e NASF Paulo VI'!F16</f>
        <v>-</v>
      </c>
      <c r="G373" s="130">
        <f>'AMA_ UBS e NASF Paulo VI'!G16</f>
        <v>36</v>
      </c>
      <c r="H373" s="130">
        <f>'AMA_ UBS e NASF Paulo VI'!H16</f>
        <v>18</v>
      </c>
      <c r="I373" s="130">
        <f>'AMA_ UBS e NASF Paulo VI'!I16</f>
        <v>0</v>
      </c>
      <c r="J373" s="130">
        <f>'AMA_ UBS e NASF Paulo VI'!J16</f>
        <v>0</v>
      </c>
      <c r="K373" s="130">
        <f>'AMA_ UBS e NASF Paulo VI'!K16</f>
        <v>0</v>
      </c>
      <c r="L373" s="130">
        <f>'AMA_ UBS e NASF Paulo VI'!L16</f>
        <v>0</v>
      </c>
      <c r="M373" s="130">
        <f>'AMA_ UBS e NASF Paulo VI'!M16</f>
        <v>0</v>
      </c>
      <c r="N373" s="130">
        <f>'AMA_ UBS e NASF Paulo VI'!N16</f>
        <v>0</v>
      </c>
      <c r="O373" s="131">
        <f>'AMA_ UBS e NASF Paulo VI'!O16</f>
        <v>192</v>
      </c>
      <c r="P373" s="131">
        <f>'AMA_ UBS e NASF Paulo VI'!P16</f>
        <v>59</v>
      </c>
      <c r="Q373" s="132">
        <f>'AMA_ UBS e NASF Paulo VI'!Q16</f>
        <v>0.30729166666666669</v>
      </c>
    </row>
    <row r="374" spans="1:17">
      <c r="A374" s="426" t="str">
        <f>'AMA_ UBS e NASF Paulo VI'!A17</f>
        <v>Consulta Enfermagem do Enfermeiro ESF</v>
      </c>
      <c r="B374" s="128">
        <f>'AMA_ UBS e NASF Paulo VI'!B17</f>
        <v>1800</v>
      </c>
      <c r="C374" s="425">
        <f>'AMA_ UBS e NASF Paulo VI'!C17</f>
        <v>1537</v>
      </c>
      <c r="D374" s="130">
        <f>'AMA_ UBS e NASF Paulo VI'!D17</f>
        <v>1477</v>
      </c>
      <c r="E374" s="130">
        <f>'AMA_ UBS e NASF Paulo VI'!E17</f>
        <v>1787</v>
      </c>
      <c r="F374" s="130">
        <f>'AMA_ UBS e NASF Paulo VI'!F17</f>
        <v>1260</v>
      </c>
      <c r="G374" s="130">
        <f>'AMA_ UBS e NASF Paulo VI'!G17</f>
        <v>1395</v>
      </c>
      <c r="H374" s="130">
        <f>'AMA_ UBS e NASF Paulo VI'!H17</f>
        <v>1164</v>
      </c>
      <c r="I374" s="130">
        <f>'AMA_ UBS e NASF Paulo VI'!I17</f>
        <v>0</v>
      </c>
      <c r="J374" s="130">
        <f>'AMA_ UBS e NASF Paulo VI'!J17</f>
        <v>0</v>
      </c>
      <c r="K374" s="130">
        <f>'AMA_ UBS e NASF Paulo VI'!K17</f>
        <v>0</v>
      </c>
      <c r="L374" s="130">
        <f>'AMA_ UBS e NASF Paulo VI'!L17</f>
        <v>0</v>
      </c>
      <c r="M374" s="130">
        <f>'AMA_ UBS e NASF Paulo VI'!M17</f>
        <v>0</v>
      </c>
      <c r="N374" s="130">
        <f>'AMA_ UBS e NASF Paulo VI'!N17</f>
        <v>0</v>
      </c>
      <c r="O374" s="131">
        <f>'AMA_ UBS e NASF Paulo VI'!O17</f>
        <v>10800</v>
      </c>
      <c r="P374" s="131">
        <f>'AMA_ UBS e NASF Paulo VI'!P17</f>
        <v>8620</v>
      </c>
      <c r="Q374" s="132">
        <f>'AMA_ UBS e NASF Paulo VI'!Q17</f>
        <v>0.79814814814814816</v>
      </c>
    </row>
    <row r="375" spans="1:17">
      <c r="A375" s="426" t="str">
        <f>'AMA_ UBS e NASF Paulo VI'!A18</f>
        <v>Consulta Médica do Médico ESF</v>
      </c>
      <c r="B375" s="128">
        <f>'AMA_ UBS e NASF Paulo VI'!B18</f>
        <v>3744</v>
      </c>
      <c r="C375" s="425">
        <f>'AMA_ UBS e NASF Paulo VI'!C18</f>
        <v>3453</v>
      </c>
      <c r="D375" s="130">
        <f>'AMA_ UBS e NASF Paulo VI'!D18</f>
        <v>3003</v>
      </c>
      <c r="E375" s="130">
        <f>'AMA_ UBS e NASF Paulo VI'!E18</f>
        <v>3287</v>
      </c>
      <c r="F375" s="130">
        <f>'AMA_ UBS e NASF Paulo VI'!F18</f>
        <v>2988</v>
      </c>
      <c r="G375" s="130">
        <f>'AMA_ UBS e NASF Paulo VI'!G18</f>
        <v>2767</v>
      </c>
      <c r="H375" s="130">
        <f>'AMA_ UBS e NASF Paulo VI'!H18</f>
        <v>2252</v>
      </c>
      <c r="I375" s="130">
        <f>'AMA_ UBS e NASF Paulo VI'!I18</f>
        <v>0</v>
      </c>
      <c r="J375" s="130">
        <f>'AMA_ UBS e NASF Paulo VI'!J18</f>
        <v>0</v>
      </c>
      <c r="K375" s="130">
        <f>'AMA_ UBS e NASF Paulo VI'!K18</f>
        <v>0</v>
      </c>
      <c r="L375" s="130">
        <f>'AMA_ UBS e NASF Paulo VI'!L18</f>
        <v>0</v>
      </c>
      <c r="M375" s="130">
        <f>'AMA_ UBS e NASF Paulo VI'!M18</f>
        <v>0</v>
      </c>
      <c r="N375" s="130">
        <f>'AMA_ UBS e NASF Paulo VI'!N18</f>
        <v>0</v>
      </c>
      <c r="O375" s="131">
        <f>'AMA_ UBS e NASF Paulo VI'!O18</f>
        <v>22464</v>
      </c>
      <c r="P375" s="131">
        <f>'AMA_ UBS e NASF Paulo VI'!P18</f>
        <v>17750</v>
      </c>
      <c r="Q375" s="132">
        <f>'AMA_ UBS e NASF Paulo VI'!Q18</f>
        <v>0.79015313390313391</v>
      </c>
    </row>
    <row r="376" spans="1:17">
      <c r="A376" s="426" t="str">
        <f>'AMA_ UBS e NASF Paulo VI'!A19</f>
        <v>Consulta Médica do Médico PMMB</v>
      </c>
      <c r="B376" s="128">
        <f>'AMA_ UBS e NASF Paulo VI'!B19</f>
        <v>374</v>
      </c>
      <c r="C376" s="425">
        <f>'AMA_ UBS e NASF Paulo VI'!C19</f>
        <v>276</v>
      </c>
      <c r="D376" s="130">
        <f>'AMA_ UBS e NASF Paulo VI'!D19</f>
        <v>158</v>
      </c>
      <c r="E376" s="130">
        <f>'AMA_ UBS e NASF Paulo VI'!E19</f>
        <v>305</v>
      </c>
      <c r="F376" s="130">
        <f>'AMA_ UBS e NASF Paulo VI'!F19</f>
        <v>357</v>
      </c>
      <c r="G376" s="130">
        <f>'AMA_ UBS e NASF Paulo VI'!G19</f>
        <v>183</v>
      </c>
      <c r="H376" s="130">
        <f>'AMA_ UBS e NASF Paulo VI'!H19</f>
        <v>218</v>
      </c>
      <c r="I376" s="130">
        <f>'AMA_ UBS e NASF Paulo VI'!I19</f>
        <v>0</v>
      </c>
      <c r="J376" s="130">
        <f>'AMA_ UBS e NASF Paulo VI'!J19</f>
        <v>0</v>
      </c>
      <c r="K376" s="130">
        <f>'AMA_ UBS e NASF Paulo VI'!K19</f>
        <v>0</v>
      </c>
      <c r="L376" s="130">
        <f>'AMA_ UBS e NASF Paulo VI'!L19</f>
        <v>0</v>
      </c>
      <c r="M376" s="130">
        <f>'AMA_ UBS e NASF Paulo VI'!M19</f>
        <v>0</v>
      </c>
      <c r="N376" s="130">
        <f>'AMA_ UBS e NASF Paulo VI'!N19</f>
        <v>0</v>
      </c>
      <c r="O376" s="131">
        <f>'AMA_ UBS e NASF Paulo VI'!O19</f>
        <v>2244</v>
      </c>
      <c r="P376" s="131">
        <f>'AMA_ UBS e NASF Paulo VI'!P19</f>
        <v>1497</v>
      </c>
      <c r="Q376" s="132">
        <f>'AMA_ UBS e NASF Paulo VI'!Q19</f>
        <v>0.66711229946524064</v>
      </c>
    </row>
    <row r="377" spans="1:17">
      <c r="A377" s="426" t="str">
        <f>'AMA_ UBS e NASF Paulo VI'!A20</f>
        <v>Consulta/At Domiciliar do Enfermeiro ESF</v>
      </c>
      <c r="B377" s="128">
        <f>'AMA_ UBS e NASF Paulo VI'!B20</f>
        <v>160</v>
      </c>
      <c r="C377" s="425">
        <f>'AMA_ UBS e NASF Paulo VI'!C20</f>
        <v>150</v>
      </c>
      <c r="D377" s="130">
        <f>'AMA_ UBS e NASF Paulo VI'!D20</f>
        <v>188</v>
      </c>
      <c r="E377" s="130">
        <f>'AMA_ UBS e NASF Paulo VI'!E20</f>
        <v>231</v>
      </c>
      <c r="F377" s="130">
        <f>'AMA_ UBS e NASF Paulo VI'!F20</f>
        <v>115</v>
      </c>
      <c r="G377" s="130">
        <f>'AMA_ UBS e NASF Paulo VI'!G20</f>
        <v>188</v>
      </c>
      <c r="H377" s="130">
        <f>'AMA_ UBS e NASF Paulo VI'!H20</f>
        <v>143</v>
      </c>
      <c r="I377" s="130">
        <f>'AMA_ UBS e NASF Paulo VI'!I20</f>
        <v>0</v>
      </c>
      <c r="J377" s="130">
        <f>'AMA_ UBS e NASF Paulo VI'!J20</f>
        <v>0</v>
      </c>
      <c r="K377" s="130">
        <f>'AMA_ UBS e NASF Paulo VI'!K20</f>
        <v>0</v>
      </c>
      <c r="L377" s="130">
        <f>'AMA_ UBS e NASF Paulo VI'!L20</f>
        <v>0</v>
      </c>
      <c r="M377" s="130">
        <f>'AMA_ UBS e NASF Paulo VI'!M20</f>
        <v>0</v>
      </c>
      <c r="N377" s="130">
        <f>'AMA_ UBS e NASF Paulo VI'!N20</f>
        <v>0</v>
      </c>
      <c r="O377" s="131">
        <f>'AMA_ UBS e NASF Paulo VI'!O20</f>
        <v>960</v>
      </c>
      <c r="P377" s="131">
        <f>'AMA_ UBS e NASF Paulo VI'!P20</f>
        <v>1015</v>
      </c>
      <c r="Q377" s="132">
        <f>'AMA_ UBS e NASF Paulo VI'!Q20</f>
        <v>1.0572916666666667</v>
      </c>
    </row>
    <row r="378" spans="1:17">
      <c r="A378" s="426" t="str">
        <f>'AMA_ UBS e NASF Paulo VI'!A21</f>
        <v>Consulta/At Domiciliar do Médico ESF</v>
      </c>
      <c r="B378" s="128">
        <f>'AMA_ UBS e NASF Paulo VI'!B21</f>
        <v>144</v>
      </c>
      <c r="C378" s="425">
        <f>'AMA_ UBS e NASF Paulo VI'!C21</f>
        <v>209</v>
      </c>
      <c r="D378" s="130">
        <f>'AMA_ UBS e NASF Paulo VI'!D21</f>
        <v>99</v>
      </c>
      <c r="E378" s="130">
        <f>'AMA_ UBS e NASF Paulo VI'!E21</f>
        <v>138</v>
      </c>
      <c r="F378" s="130">
        <f>'AMA_ UBS e NASF Paulo VI'!F21</f>
        <v>120</v>
      </c>
      <c r="G378" s="130">
        <f>'AMA_ UBS e NASF Paulo VI'!G21</f>
        <v>116</v>
      </c>
      <c r="H378" s="130">
        <f>'AMA_ UBS e NASF Paulo VI'!H21</f>
        <v>42</v>
      </c>
      <c r="I378" s="130">
        <f>'AMA_ UBS e NASF Paulo VI'!I21</f>
        <v>0</v>
      </c>
      <c r="J378" s="130">
        <f>'AMA_ UBS e NASF Paulo VI'!J21</f>
        <v>0</v>
      </c>
      <c r="K378" s="130">
        <f>'AMA_ UBS e NASF Paulo VI'!K21</f>
        <v>0</v>
      </c>
      <c r="L378" s="130">
        <f>'AMA_ UBS e NASF Paulo VI'!L21</f>
        <v>0</v>
      </c>
      <c r="M378" s="130">
        <f>'AMA_ UBS e NASF Paulo VI'!M21</f>
        <v>0</v>
      </c>
      <c r="N378" s="130">
        <f>'AMA_ UBS e NASF Paulo VI'!N21</f>
        <v>0</v>
      </c>
      <c r="O378" s="131">
        <f>'AMA_ UBS e NASF Paulo VI'!O21</f>
        <v>864</v>
      </c>
      <c r="P378" s="131">
        <f>'AMA_ UBS e NASF Paulo VI'!P21</f>
        <v>724</v>
      </c>
      <c r="Q378" s="132">
        <f>'AMA_ UBS e NASF Paulo VI'!Q21</f>
        <v>0.83796296296296291</v>
      </c>
    </row>
    <row r="379" spans="1:17">
      <c r="A379" s="426" t="str">
        <f>'AMA_ UBS e NASF Paulo VI'!A22</f>
        <v>Consulta/At Domiciliar do Médico PMMB</v>
      </c>
      <c r="B379" s="128">
        <f>'AMA_ UBS e NASF Paulo VI'!B22</f>
        <v>14</v>
      </c>
      <c r="C379" s="425">
        <f>'AMA_ UBS e NASF Paulo VI'!C22</f>
        <v>6</v>
      </c>
      <c r="D379" s="130">
        <f>'AMA_ UBS e NASF Paulo VI'!D22</f>
        <v>1</v>
      </c>
      <c r="E379" s="130">
        <f>'AMA_ UBS e NASF Paulo VI'!E22</f>
        <v>2</v>
      </c>
      <c r="F379" s="130">
        <f>'AMA_ UBS e NASF Paulo VI'!F22</f>
        <v>18</v>
      </c>
      <c r="G379" s="130">
        <f>'AMA_ UBS e NASF Paulo VI'!G22</f>
        <v>9</v>
      </c>
      <c r="H379" s="130">
        <f>'AMA_ UBS e NASF Paulo VI'!H22</f>
        <v>5</v>
      </c>
      <c r="I379" s="130">
        <f>'AMA_ UBS e NASF Paulo VI'!I22</f>
        <v>0</v>
      </c>
      <c r="J379" s="130">
        <f>'AMA_ UBS e NASF Paulo VI'!J22</f>
        <v>0</v>
      </c>
      <c r="K379" s="130">
        <f>'AMA_ UBS e NASF Paulo VI'!K22</f>
        <v>0</v>
      </c>
      <c r="L379" s="130">
        <f>'AMA_ UBS e NASF Paulo VI'!L22</f>
        <v>0</v>
      </c>
      <c r="M379" s="130">
        <f>'AMA_ UBS e NASF Paulo VI'!M22</f>
        <v>0</v>
      </c>
      <c r="N379" s="130">
        <f>'AMA_ UBS e NASF Paulo VI'!N22</f>
        <v>0</v>
      </c>
      <c r="O379" s="131">
        <f>'AMA_ UBS e NASF Paulo VI'!O22</f>
        <v>84</v>
      </c>
      <c r="P379" s="131">
        <f>'AMA_ UBS e NASF Paulo VI'!P22</f>
        <v>41</v>
      </c>
      <c r="Q379" s="132">
        <f>'AMA_ UBS e NASF Paulo VI'!Q22</f>
        <v>0.48809523809523808</v>
      </c>
    </row>
    <row r="380" spans="1:17">
      <c r="A380" s="426" t="str">
        <f>'AMA_ UBS e NASF Paulo VI'!A23</f>
        <v xml:space="preserve">ESB I - Consultas/atendimentos </v>
      </c>
      <c r="B380" s="128">
        <f>'AMA_ UBS e NASF Paulo VI'!B23</f>
        <v>132</v>
      </c>
      <c r="C380" s="425">
        <f>'AMA_ UBS e NASF Paulo VI'!C23</f>
        <v>0</v>
      </c>
      <c r="D380" s="130">
        <f>'AMA_ UBS e NASF Paulo VI'!D23</f>
        <v>0</v>
      </c>
      <c r="E380" s="130">
        <f>'AMA_ UBS e NASF Paulo VI'!E23</f>
        <v>0</v>
      </c>
      <c r="F380" s="130">
        <f>'AMA_ UBS e NASF Paulo VI'!F23</f>
        <v>0</v>
      </c>
      <c r="G380" s="130">
        <f>'AMA_ UBS e NASF Paulo VI'!G23</f>
        <v>0</v>
      </c>
      <c r="H380" s="130">
        <f>'AMA_ UBS e NASF Paulo VI'!H23</f>
        <v>0</v>
      </c>
      <c r="I380" s="130">
        <f>'AMA_ UBS e NASF Paulo VI'!I23</f>
        <v>0</v>
      </c>
      <c r="J380" s="130">
        <f>'AMA_ UBS e NASF Paulo VI'!J23</f>
        <v>0</v>
      </c>
      <c r="K380" s="130">
        <f>'AMA_ UBS e NASF Paulo VI'!K23</f>
        <v>0</v>
      </c>
      <c r="L380" s="130">
        <f>'AMA_ UBS e NASF Paulo VI'!L23</f>
        <v>0</v>
      </c>
      <c r="M380" s="130">
        <f>'AMA_ UBS e NASF Paulo VI'!M23</f>
        <v>0</v>
      </c>
      <c r="N380" s="130">
        <f>'AMA_ UBS e NASF Paulo VI'!N23</f>
        <v>0</v>
      </c>
      <c r="O380" s="131">
        <f>'AMA_ UBS e NASF Paulo VI'!O23</f>
        <v>264</v>
      </c>
      <c r="P380" s="131">
        <f>'AMA_ UBS e NASF Paulo VI'!P23</f>
        <v>0</v>
      </c>
      <c r="Q380" s="132">
        <f>'AMA_ UBS e NASF Paulo VI'!Q23</f>
        <v>0</v>
      </c>
    </row>
    <row r="381" spans="1:17">
      <c r="A381" s="426" t="str">
        <f>'AMA_ UBS e NASF Paulo VI'!A24</f>
        <v xml:space="preserve">ESB I - TI clínico/restaurador </v>
      </c>
      <c r="B381" s="128">
        <f>'AMA_ UBS e NASF Paulo VI'!B24</f>
        <v>30</v>
      </c>
      <c r="C381" s="425">
        <f>'AMA_ UBS e NASF Paulo VI'!C24</f>
        <v>0</v>
      </c>
      <c r="D381" s="130">
        <f>'AMA_ UBS e NASF Paulo VI'!D24</f>
        <v>0</v>
      </c>
      <c r="E381" s="130">
        <f>'AMA_ UBS e NASF Paulo VI'!E24</f>
        <v>0</v>
      </c>
      <c r="F381" s="130">
        <f>'AMA_ UBS e NASF Paulo VI'!F24</f>
        <v>0</v>
      </c>
      <c r="G381" s="130">
        <f>'AMA_ UBS e NASF Paulo VI'!G24</f>
        <v>0</v>
      </c>
      <c r="H381" s="130">
        <f>'AMA_ UBS e NASF Paulo VI'!H24</f>
        <v>0</v>
      </c>
      <c r="I381" s="130">
        <f>'AMA_ UBS e NASF Paulo VI'!I24</f>
        <v>0</v>
      </c>
      <c r="J381" s="130">
        <f>'AMA_ UBS e NASF Paulo VI'!J24</f>
        <v>0</v>
      </c>
      <c r="K381" s="130">
        <f>'AMA_ UBS e NASF Paulo VI'!K24</f>
        <v>0</v>
      </c>
      <c r="L381" s="130">
        <f>'AMA_ UBS e NASF Paulo VI'!L24</f>
        <v>0</v>
      </c>
      <c r="M381" s="130">
        <f>'AMA_ UBS e NASF Paulo VI'!M24</f>
        <v>0</v>
      </c>
      <c r="N381" s="130">
        <f>'AMA_ UBS e NASF Paulo VI'!N24</f>
        <v>0</v>
      </c>
      <c r="O381" s="131">
        <f>'AMA_ UBS e NASF Paulo VI'!O24</f>
        <v>60</v>
      </c>
      <c r="P381" s="131">
        <f>'AMA_ UBS e NASF Paulo VI'!P24</f>
        <v>0</v>
      </c>
      <c r="Q381" s="132">
        <f>'AMA_ UBS e NASF Paulo VI'!Q24</f>
        <v>0</v>
      </c>
    </row>
    <row r="382" spans="1:17">
      <c r="A382" s="426" t="str">
        <f>'AMA_ UBS e NASF Paulo VI'!A25</f>
        <v>ESB I - TI Protese (monitoramento M29)</v>
      </c>
      <c r="B382" s="128">
        <f>'AMA_ UBS e NASF Paulo VI'!B25</f>
        <v>2</v>
      </c>
      <c r="C382" s="425">
        <f>'AMA_ UBS e NASF Paulo VI'!C25</f>
        <v>0</v>
      </c>
      <c r="D382" s="130">
        <f>'AMA_ UBS e NASF Paulo VI'!D25</f>
        <v>0</v>
      </c>
      <c r="E382" s="130">
        <f>'AMA_ UBS e NASF Paulo VI'!E25</f>
        <v>0</v>
      </c>
      <c r="F382" s="130">
        <f>'AMA_ UBS e NASF Paulo VI'!F25</f>
        <v>0</v>
      </c>
      <c r="G382" s="130">
        <f>'AMA_ UBS e NASF Paulo VI'!G25</f>
        <v>0</v>
      </c>
      <c r="H382" s="130">
        <f>'AMA_ UBS e NASF Paulo VI'!H25</f>
        <v>0</v>
      </c>
      <c r="I382" s="130">
        <f>'AMA_ UBS e NASF Paulo VI'!I25</f>
        <v>0</v>
      </c>
      <c r="J382" s="130">
        <f>'AMA_ UBS e NASF Paulo VI'!J25</f>
        <v>0</v>
      </c>
      <c r="K382" s="130">
        <f>'AMA_ UBS e NASF Paulo VI'!K25</f>
        <v>0</v>
      </c>
      <c r="L382" s="130">
        <f>'AMA_ UBS e NASF Paulo VI'!L25</f>
        <v>0</v>
      </c>
      <c r="M382" s="130">
        <f>'AMA_ UBS e NASF Paulo VI'!M25</f>
        <v>0</v>
      </c>
      <c r="N382" s="130">
        <f>'AMA_ UBS e NASF Paulo VI'!N25</f>
        <v>0</v>
      </c>
      <c r="O382" s="131">
        <f>'AMA_ UBS e NASF Paulo VI'!O25</f>
        <v>4</v>
      </c>
      <c r="P382" s="131">
        <f>'AMA_ UBS e NASF Paulo VI'!P25</f>
        <v>0</v>
      </c>
      <c r="Q382" s="132">
        <f>'AMA_ UBS e NASF Paulo VI'!Q25</f>
        <v>0</v>
      </c>
    </row>
    <row r="383" spans="1:17">
      <c r="A383" s="426" t="str">
        <f>'AMA_ UBS e NASF Paulo VI'!A26</f>
        <v>ESB II - Consultas/atendimentos - RT</v>
      </c>
      <c r="B383" s="128">
        <f>'AMA_ UBS e NASF Paulo VI'!B26</f>
        <v>90</v>
      </c>
      <c r="C383" s="425">
        <f>'AMA_ UBS e NASF Paulo VI'!C26</f>
        <v>156</v>
      </c>
      <c r="D383" s="130">
        <f>'AMA_ UBS e NASF Paulo VI'!D26</f>
        <v>179</v>
      </c>
      <c r="E383" s="130">
        <f>'AMA_ UBS e NASF Paulo VI'!E26</f>
        <v>264</v>
      </c>
      <c r="F383" s="130">
        <f>'AMA_ UBS e NASF Paulo VI'!F26</f>
        <v>163</v>
      </c>
      <c r="G383" s="130">
        <f>'AMA_ UBS e NASF Paulo VI'!G26</f>
        <v>249</v>
      </c>
      <c r="H383" s="130">
        <f>'AMA_ UBS e NASF Paulo VI'!H26</f>
        <v>195</v>
      </c>
      <c r="I383" s="130">
        <f>'AMA_ UBS e NASF Paulo VI'!I26</f>
        <v>0</v>
      </c>
      <c r="J383" s="130">
        <f>'AMA_ UBS e NASF Paulo VI'!J26</f>
        <v>0</v>
      </c>
      <c r="K383" s="130">
        <f>'AMA_ UBS e NASF Paulo VI'!K26</f>
        <v>0</v>
      </c>
      <c r="L383" s="130">
        <f>'AMA_ UBS e NASF Paulo VI'!L26</f>
        <v>0</v>
      </c>
      <c r="M383" s="130">
        <f>'AMA_ UBS e NASF Paulo VI'!M26</f>
        <v>0</v>
      </c>
      <c r="N383" s="130">
        <f>'AMA_ UBS e NASF Paulo VI'!N26</f>
        <v>0</v>
      </c>
      <c r="O383" s="131">
        <f>'AMA_ UBS e NASF Paulo VI'!O26</f>
        <v>540</v>
      </c>
      <c r="P383" s="131">
        <f>'AMA_ UBS e NASF Paulo VI'!P26</f>
        <v>1206</v>
      </c>
      <c r="Q383" s="132">
        <f>'AMA_ UBS e NASF Paulo VI'!Q26</f>
        <v>2.2333333333333334</v>
      </c>
    </row>
    <row r="384" spans="1:17">
      <c r="A384" s="426" t="str">
        <f>'AMA_ UBS e NASF Paulo VI'!A27</f>
        <v>ESB II - TI clínico/restaurador - RT</v>
      </c>
      <c r="B384" s="128">
        <f>'AMA_ UBS e NASF Paulo VI'!B27</f>
        <v>20</v>
      </c>
      <c r="C384" s="425">
        <f>'AMA_ UBS e NASF Paulo VI'!C27</f>
        <v>24</v>
      </c>
      <c r="D384" s="130">
        <f>'AMA_ UBS e NASF Paulo VI'!D27</f>
        <v>62</v>
      </c>
      <c r="E384" s="130">
        <f>'AMA_ UBS e NASF Paulo VI'!E27</f>
        <v>36</v>
      </c>
      <c r="F384" s="130">
        <f>'AMA_ UBS e NASF Paulo VI'!F27</f>
        <v>37</v>
      </c>
      <c r="G384" s="130">
        <f>'AMA_ UBS e NASF Paulo VI'!G27</f>
        <v>49</v>
      </c>
      <c r="H384" s="130">
        <f>'AMA_ UBS e NASF Paulo VI'!H27</f>
        <v>38</v>
      </c>
      <c r="I384" s="130">
        <f>'AMA_ UBS e NASF Paulo VI'!I27</f>
        <v>0</v>
      </c>
      <c r="J384" s="130">
        <f>'AMA_ UBS e NASF Paulo VI'!J27</f>
        <v>0</v>
      </c>
      <c r="K384" s="130">
        <f>'AMA_ UBS e NASF Paulo VI'!K27</f>
        <v>0</v>
      </c>
      <c r="L384" s="130">
        <f>'AMA_ UBS e NASF Paulo VI'!L27</f>
        <v>0</v>
      </c>
      <c r="M384" s="130">
        <f>'AMA_ UBS e NASF Paulo VI'!M27</f>
        <v>0</v>
      </c>
      <c r="N384" s="130">
        <f>'AMA_ UBS e NASF Paulo VI'!N27</f>
        <v>0</v>
      </c>
      <c r="O384" s="131">
        <f>'AMA_ UBS e NASF Paulo VI'!O27</f>
        <v>120</v>
      </c>
      <c r="P384" s="131">
        <f>'AMA_ UBS e NASF Paulo VI'!P27</f>
        <v>246</v>
      </c>
      <c r="Q384" s="132">
        <f>'AMA_ UBS e NASF Paulo VI'!Q27</f>
        <v>2.0499999999999998</v>
      </c>
    </row>
    <row r="385" spans="1:17">
      <c r="A385" s="426" t="str">
        <f>'AMA_ UBS e NASF Paulo VI'!A28</f>
        <v>ESB II - TI Protese (monitoramento M29)</v>
      </c>
      <c r="B385" s="128">
        <f>'AMA_ UBS e NASF Paulo VI'!B28</f>
        <v>3</v>
      </c>
      <c r="C385" s="425">
        <f>'AMA_ UBS e NASF Paulo VI'!C28</f>
        <v>0</v>
      </c>
      <c r="D385" s="130">
        <f>'AMA_ UBS e NASF Paulo VI'!D28</f>
        <v>0</v>
      </c>
      <c r="E385" s="130">
        <f>'AMA_ UBS e NASF Paulo VI'!E28</f>
        <v>0</v>
      </c>
      <c r="F385" s="130">
        <f>'AMA_ UBS e NASF Paulo VI'!F28</f>
        <v>0</v>
      </c>
      <c r="G385" s="130">
        <f>'AMA_ UBS e NASF Paulo VI'!G28</f>
        <v>0</v>
      </c>
      <c r="H385" s="130">
        <f>'AMA_ UBS e NASF Paulo VI'!H28</f>
        <v>1</v>
      </c>
      <c r="I385" s="130">
        <f>'AMA_ UBS e NASF Paulo VI'!I28</f>
        <v>0</v>
      </c>
      <c r="J385" s="130">
        <f>'AMA_ UBS e NASF Paulo VI'!J28</f>
        <v>0</v>
      </c>
      <c r="K385" s="130">
        <f>'AMA_ UBS e NASF Paulo VI'!K28</f>
        <v>0</v>
      </c>
      <c r="L385" s="130">
        <f>'AMA_ UBS e NASF Paulo VI'!L28</f>
        <v>0</v>
      </c>
      <c r="M385" s="130">
        <f>'AMA_ UBS e NASF Paulo VI'!M28</f>
        <v>0</v>
      </c>
      <c r="N385" s="130">
        <f>'AMA_ UBS e NASF Paulo VI'!N28</f>
        <v>0</v>
      </c>
      <c r="O385" s="131">
        <f>'AMA_ UBS e NASF Paulo VI'!O28</f>
        <v>18</v>
      </c>
      <c r="P385" s="131">
        <f>'AMA_ UBS e NASF Paulo VI'!P28</f>
        <v>1</v>
      </c>
      <c r="Q385" s="132">
        <f>'AMA_ UBS e NASF Paulo VI'!Q28</f>
        <v>5.5555555555555552E-2</v>
      </c>
    </row>
    <row r="386" spans="1:17">
      <c r="A386" s="426" t="str">
        <f>'AMA_ UBS e NASF Paulo VI'!A29</f>
        <v>Atividades Coletivas - Assistente Social</v>
      </c>
      <c r="B386" s="128">
        <f>'AMA_ UBS e NASF Paulo VI'!B29</f>
        <v>30</v>
      </c>
      <c r="C386" s="425">
        <f>'AMA_ UBS e NASF Paulo VI'!C29</f>
        <v>2</v>
      </c>
      <c r="D386" s="130">
        <f>'AMA_ UBS e NASF Paulo VI'!D29</f>
        <v>0</v>
      </c>
      <c r="E386" s="130">
        <f>'AMA_ UBS e NASF Paulo VI'!E29</f>
        <v>0</v>
      </c>
      <c r="F386" s="130">
        <f>'AMA_ UBS e NASF Paulo VI'!F29</f>
        <v>0</v>
      </c>
      <c r="G386" s="130">
        <f>'AMA_ UBS e NASF Paulo VI'!G29</f>
        <v>0</v>
      </c>
      <c r="H386" s="130">
        <f>'AMA_ UBS e NASF Paulo VI'!H29</f>
        <v>7</v>
      </c>
      <c r="I386" s="130">
        <f>'AMA_ UBS e NASF Paulo VI'!I29</f>
        <v>0</v>
      </c>
      <c r="J386" s="130">
        <f>'AMA_ UBS e NASF Paulo VI'!J29</f>
        <v>0</v>
      </c>
      <c r="K386" s="130">
        <f>'AMA_ UBS e NASF Paulo VI'!K29</f>
        <v>0</v>
      </c>
      <c r="L386" s="130">
        <f>'AMA_ UBS e NASF Paulo VI'!L29</f>
        <v>0</v>
      </c>
      <c r="M386" s="130">
        <f>'AMA_ UBS e NASF Paulo VI'!M29</f>
        <v>0</v>
      </c>
      <c r="N386" s="130">
        <f>'AMA_ UBS e NASF Paulo VI'!N29</f>
        <v>0</v>
      </c>
      <c r="O386" s="131">
        <f>'AMA_ UBS e NASF Paulo VI'!O29</f>
        <v>150</v>
      </c>
      <c r="P386" s="131">
        <f>'AMA_ UBS e NASF Paulo VI'!P29</f>
        <v>9</v>
      </c>
      <c r="Q386" s="132">
        <f>'AMA_ UBS e NASF Paulo VI'!Q29</f>
        <v>0.06</v>
      </c>
    </row>
    <row r="387" spans="1:17">
      <c r="A387" s="426" t="str">
        <f>'AMA_ UBS e NASF Paulo VI'!A30</f>
        <v xml:space="preserve">Atividades Coletivas - Farmacêutico </v>
      </c>
      <c r="B387" s="128">
        <f>'AMA_ UBS e NASF Paulo VI'!B30</f>
        <v>16</v>
      </c>
      <c r="C387" s="425">
        <f>'AMA_ UBS e NASF Paulo VI'!C30</f>
        <v>0</v>
      </c>
      <c r="D387" s="130">
        <f>'AMA_ UBS e NASF Paulo VI'!D30</f>
        <v>0</v>
      </c>
      <c r="E387" s="130">
        <f>'AMA_ UBS e NASF Paulo VI'!E30</f>
        <v>0</v>
      </c>
      <c r="F387" s="130">
        <f>'AMA_ UBS e NASF Paulo VI'!F30</f>
        <v>0</v>
      </c>
      <c r="G387" s="130">
        <f>'AMA_ UBS e NASF Paulo VI'!G30</f>
        <v>0</v>
      </c>
      <c r="H387" s="130">
        <f>'AMA_ UBS e NASF Paulo VI'!H30</f>
        <v>2</v>
      </c>
      <c r="I387" s="130">
        <f>'AMA_ UBS e NASF Paulo VI'!I30</f>
        <v>0</v>
      </c>
      <c r="J387" s="130">
        <f>'AMA_ UBS e NASF Paulo VI'!J30</f>
        <v>0</v>
      </c>
      <c r="K387" s="130">
        <f>'AMA_ UBS e NASF Paulo VI'!K30</f>
        <v>0</v>
      </c>
      <c r="L387" s="130">
        <f>'AMA_ UBS e NASF Paulo VI'!L30</f>
        <v>0</v>
      </c>
      <c r="M387" s="130">
        <f>'AMA_ UBS e NASF Paulo VI'!M30</f>
        <v>0</v>
      </c>
      <c r="N387" s="130">
        <f>'AMA_ UBS e NASF Paulo VI'!N30</f>
        <v>0</v>
      </c>
      <c r="O387" s="131">
        <f>'AMA_ UBS e NASF Paulo VI'!O30</f>
        <v>80</v>
      </c>
      <c r="P387" s="131">
        <f>'AMA_ UBS e NASF Paulo VI'!P30</f>
        <v>2</v>
      </c>
      <c r="Q387" s="132">
        <f>'AMA_ UBS e NASF Paulo VI'!Q30</f>
        <v>2.5000000000000001E-2</v>
      </c>
    </row>
    <row r="388" spans="1:17">
      <c r="A388" s="426" t="str">
        <f>'AMA_ UBS e NASF Paulo VI'!A31</f>
        <v>Atividades Coletivas - Fisioterapeuta</v>
      </c>
      <c r="B388" s="128">
        <f>'AMA_ UBS e NASF Paulo VI'!B31</f>
        <v>20</v>
      </c>
      <c r="C388" s="425">
        <f>'AMA_ UBS e NASF Paulo VI'!C31</f>
        <v>2</v>
      </c>
      <c r="D388" s="130">
        <f>'AMA_ UBS e NASF Paulo VI'!D31</f>
        <v>0</v>
      </c>
      <c r="E388" s="130">
        <f>'AMA_ UBS e NASF Paulo VI'!E31</f>
        <v>0</v>
      </c>
      <c r="F388" s="130">
        <f>'AMA_ UBS e NASF Paulo VI'!F31</f>
        <v>0</v>
      </c>
      <c r="G388" s="130">
        <f>'AMA_ UBS e NASF Paulo VI'!G31</f>
        <v>0</v>
      </c>
      <c r="H388" s="130">
        <f>'AMA_ UBS e NASF Paulo VI'!H31</f>
        <v>5</v>
      </c>
      <c r="I388" s="130">
        <f>'AMA_ UBS e NASF Paulo VI'!I31</f>
        <v>0</v>
      </c>
      <c r="J388" s="130">
        <f>'AMA_ UBS e NASF Paulo VI'!J31</f>
        <v>0</v>
      </c>
      <c r="K388" s="130">
        <f>'AMA_ UBS e NASF Paulo VI'!K31</f>
        <v>0</v>
      </c>
      <c r="L388" s="130">
        <f>'AMA_ UBS e NASF Paulo VI'!L31</f>
        <v>0</v>
      </c>
      <c r="M388" s="130">
        <f>'AMA_ UBS e NASF Paulo VI'!M31</f>
        <v>0</v>
      </c>
      <c r="N388" s="130">
        <f>'AMA_ UBS e NASF Paulo VI'!N31</f>
        <v>0</v>
      </c>
      <c r="O388" s="131">
        <f>'AMA_ UBS e NASF Paulo VI'!O31</f>
        <v>100</v>
      </c>
      <c r="P388" s="131">
        <f>'AMA_ UBS e NASF Paulo VI'!P31</f>
        <v>7</v>
      </c>
      <c r="Q388" s="132">
        <f>'AMA_ UBS e NASF Paulo VI'!Q31</f>
        <v>7.0000000000000007E-2</v>
      </c>
    </row>
    <row r="389" spans="1:17">
      <c r="A389" s="426" t="str">
        <f>'AMA_ UBS e NASF Paulo VI'!A32</f>
        <v xml:space="preserve">Atividades Coletivas - Fonoaudiologo </v>
      </c>
      <c r="B389" s="128">
        <f>'AMA_ UBS e NASF Paulo VI'!B32</f>
        <v>40</v>
      </c>
      <c r="C389" s="425">
        <f>'AMA_ UBS e NASF Paulo VI'!C32</f>
        <v>1</v>
      </c>
      <c r="D389" s="130">
        <f>'AMA_ UBS e NASF Paulo VI'!D32</f>
        <v>0</v>
      </c>
      <c r="E389" s="130">
        <f>'AMA_ UBS e NASF Paulo VI'!E32</f>
        <v>0</v>
      </c>
      <c r="F389" s="130">
        <f>'AMA_ UBS e NASF Paulo VI'!F32</f>
        <v>0</v>
      </c>
      <c r="G389" s="130">
        <f>'AMA_ UBS e NASF Paulo VI'!G32</f>
        <v>0</v>
      </c>
      <c r="H389" s="130">
        <f>'AMA_ UBS e NASF Paulo VI'!H32</f>
        <v>2</v>
      </c>
      <c r="I389" s="130">
        <f>'AMA_ UBS e NASF Paulo VI'!I32</f>
        <v>0</v>
      </c>
      <c r="J389" s="130">
        <f>'AMA_ UBS e NASF Paulo VI'!J32</f>
        <v>0</v>
      </c>
      <c r="K389" s="130">
        <f>'AMA_ UBS e NASF Paulo VI'!K32</f>
        <v>0</v>
      </c>
      <c r="L389" s="130">
        <f>'AMA_ UBS e NASF Paulo VI'!L32</f>
        <v>0</v>
      </c>
      <c r="M389" s="130">
        <f>'AMA_ UBS e NASF Paulo VI'!M32</f>
        <v>0</v>
      </c>
      <c r="N389" s="130">
        <f>'AMA_ UBS e NASF Paulo VI'!N32</f>
        <v>0</v>
      </c>
      <c r="O389" s="131">
        <f>'AMA_ UBS e NASF Paulo VI'!O32</f>
        <v>200</v>
      </c>
      <c r="P389" s="131">
        <f>'AMA_ UBS e NASF Paulo VI'!P32</f>
        <v>3</v>
      </c>
      <c r="Q389" s="132">
        <f>'AMA_ UBS e NASF Paulo VI'!Q32</f>
        <v>1.4999999999999999E-2</v>
      </c>
    </row>
    <row r="390" spans="1:17">
      <c r="A390" s="426" t="str">
        <f>'AMA_ UBS e NASF Paulo VI'!A33</f>
        <v xml:space="preserve">Atividades Coletivas - Nutricionista </v>
      </c>
      <c r="B390" s="128">
        <f>'AMA_ UBS e NASF Paulo VI'!B33</f>
        <v>40</v>
      </c>
      <c r="C390" s="425">
        <f>'AMA_ UBS e NASF Paulo VI'!C33</f>
        <v>0</v>
      </c>
      <c r="D390" s="130">
        <f>'AMA_ UBS e NASF Paulo VI'!D33</f>
        <v>0</v>
      </c>
      <c r="E390" s="130">
        <f>'AMA_ UBS e NASF Paulo VI'!E33</f>
        <v>0</v>
      </c>
      <c r="F390" s="130">
        <f>'AMA_ UBS e NASF Paulo VI'!F33</f>
        <v>0</v>
      </c>
      <c r="G390" s="130">
        <f>'AMA_ UBS e NASF Paulo VI'!G33</f>
        <v>0</v>
      </c>
      <c r="H390" s="130">
        <f>'AMA_ UBS e NASF Paulo VI'!H33</f>
        <v>14</v>
      </c>
      <c r="I390" s="130">
        <f>'AMA_ UBS e NASF Paulo VI'!I33</f>
        <v>0</v>
      </c>
      <c r="J390" s="130">
        <f>'AMA_ UBS e NASF Paulo VI'!J33</f>
        <v>0</v>
      </c>
      <c r="K390" s="130">
        <f>'AMA_ UBS e NASF Paulo VI'!K33</f>
        <v>0</v>
      </c>
      <c r="L390" s="130">
        <f>'AMA_ UBS e NASF Paulo VI'!L33</f>
        <v>0</v>
      </c>
      <c r="M390" s="130">
        <f>'AMA_ UBS e NASF Paulo VI'!M33</f>
        <v>0</v>
      </c>
      <c r="N390" s="130">
        <f>'AMA_ UBS e NASF Paulo VI'!N33</f>
        <v>0</v>
      </c>
      <c r="O390" s="131">
        <f>'AMA_ UBS e NASF Paulo VI'!O33</f>
        <v>200</v>
      </c>
      <c r="P390" s="131">
        <f>'AMA_ UBS e NASF Paulo VI'!P33</f>
        <v>14</v>
      </c>
      <c r="Q390" s="132">
        <f>'AMA_ UBS e NASF Paulo VI'!Q33</f>
        <v>7.0000000000000007E-2</v>
      </c>
    </row>
    <row r="391" spans="1:17">
      <c r="A391" s="426" t="str">
        <f>'AMA_ UBS e NASF Paulo VI'!A34</f>
        <v>Atividades Coletivas - Psicólogo</v>
      </c>
      <c r="B391" s="128">
        <f>'AMA_ UBS e NASF Paulo VI'!B34</f>
        <v>100</v>
      </c>
      <c r="C391" s="425">
        <f>'AMA_ UBS e NASF Paulo VI'!C34</f>
        <v>1</v>
      </c>
      <c r="D391" s="130">
        <f>'AMA_ UBS e NASF Paulo VI'!D34</f>
        <v>2</v>
      </c>
      <c r="E391" s="130">
        <f>'AMA_ UBS e NASF Paulo VI'!E34</f>
        <v>1</v>
      </c>
      <c r="F391" s="130">
        <f>'AMA_ UBS e NASF Paulo VI'!F34</f>
        <v>2</v>
      </c>
      <c r="G391" s="130">
        <f>'AMA_ UBS e NASF Paulo VI'!G34</f>
        <v>2</v>
      </c>
      <c r="H391" s="130">
        <f>'AMA_ UBS e NASF Paulo VI'!H34</f>
        <v>29</v>
      </c>
      <c r="I391" s="130">
        <f>'AMA_ UBS e NASF Paulo VI'!I34</f>
        <v>0</v>
      </c>
      <c r="J391" s="130">
        <f>'AMA_ UBS e NASF Paulo VI'!J34</f>
        <v>0</v>
      </c>
      <c r="K391" s="130">
        <f>'AMA_ UBS e NASF Paulo VI'!K34</f>
        <v>0</v>
      </c>
      <c r="L391" s="130">
        <f>'AMA_ UBS e NASF Paulo VI'!L34</f>
        <v>0</v>
      </c>
      <c r="M391" s="130">
        <f>'AMA_ UBS e NASF Paulo VI'!M34</f>
        <v>0</v>
      </c>
      <c r="N391" s="130">
        <f>'AMA_ UBS e NASF Paulo VI'!N34</f>
        <v>0</v>
      </c>
      <c r="O391" s="131">
        <f>'AMA_ UBS e NASF Paulo VI'!O34</f>
        <v>600</v>
      </c>
      <c r="P391" s="131">
        <f>'AMA_ UBS e NASF Paulo VI'!P34</f>
        <v>37</v>
      </c>
      <c r="Q391" s="132">
        <f>'AMA_ UBS e NASF Paulo VI'!Q34</f>
        <v>6.1666666666666668E-2</v>
      </c>
    </row>
    <row r="392" spans="1:17">
      <c r="A392" s="426" t="str">
        <f>'AMA_ UBS e NASF Paulo VI'!A35</f>
        <v>Atividades Coletivas - Médico Psiquiatra</v>
      </c>
      <c r="B392" s="128">
        <f>'AMA_ UBS e NASF Paulo VI'!B35</f>
        <v>4</v>
      </c>
      <c r="C392" s="425">
        <f>'AMA_ UBS e NASF Paulo VI'!C35</f>
        <v>0</v>
      </c>
      <c r="D392" s="130">
        <f>'AMA_ UBS e NASF Paulo VI'!D35</f>
        <v>0</v>
      </c>
      <c r="E392" s="130">
        <f>'AMA_ UBS e NASF Paulo VI'!E35</f>
        <v>0</v>
      </c>
      <c r="F392" s="130">
        <f>'AMA_ UBS e NASF Paulo VI'!F35</f>
        <v>0</v>
      </c>
      <c r="G392" s="130">
        <f>'AMA_ UBS e NASF Paulo VI'!G35</f>
        <v>0</v>
      </c>
      <c r="H392" s="130">
        <f>'AMA_ UBS e NASF Paulo VI'!H35</f>
        <v>0</v>
      </c>
      <c r="I392" s="130">
        <f>'AMA_ UBS e NASF Paulo VI'!I35</f>
        <v>0</v>
      </c>
      <c r="J392" s="130">
        <f>'AMA_ UBS e NASF Paulo VI'!J35</f>
        <v>0</v>
      </c>
      <c r="K392" s="130">
        <f>'AMA_ UBS e NASF Paulo VI'!K35</f>
        <v>0</v>
      </c>
      <c r="L392" s="130">
        <f>'AMA_ UBS e NASF Paulo VI'!L35</f>
        <v>0</v>
      </c>
      <c r="M392" s="130">
        <f>'AMA_ UBS e NASF Paulo VI'!M35</f>
        <v>0</v>
      </c>
      <c r="N392" s="130">
        <f>'AMA_ UBS e NASF Paulo VI'!N35</f>
        <v>0</v>
      </c>
      <c r="O392" s="131">
        <f>'AMA_ UBS e NASF Paulo VI'!O35</f>
        <v>20</v>
      </c>
      <c r="P392" s="131">
        <f>'AMA_ UBS e NASF Paulo VI'!P35</f>
        <v>0</v>
      </c>
      <c r="Q392" s="132">
        <f>'AMA_ UBS e NASF Paulo VI'!Q35</f>
        <v>0</v>
      </c>
    </row>
    <row r="393" spans="1:17">
      <c r="A393" s="426" t="str">
        <f>'AMA_ UBS e NASF Paulo VI'!A36</f>
        <v>Atividades Coletivas - Terapeuta Ocupacional</v>
      </c>
      <c r="B393" s="128">
        <f>'AMA_ UBS e NASF Paulo VI'!B36</f>
        <v>20</v>
      </c>
      <c r="C393" s="425">
        <f>'AMA_ UBS e NASF Paulo VI'!C36</f>
        <v>0</v>
      </c>
      <c r="D393" s="130">
        <f>'AMA_ UBS e NASF Paulo VI'!D36</f>
        <v>0</v>
      </c>
      <c r="E393" s="130">
        <f>'AMA_ UBS e NASF Paulo VI'!E36</f>
        <v>0</v>
      </c>
      <c r="F393" s="130">
        <f>'AMA_ UBS e NASF Paulo VI'!F36</f>
        <v>0</v>
      </c>
      <c r="G393" s="130">
        <f>'AMA_ UBS e NASF Paulo VI'!G36</f>
        <v>0</v>
      </c>
      <c r="H393" s="130">
        <f>'AMA_ UBS e NASF Paulo VI'!H36</f>
        <v>10</v>
      </c>
      <c r="I393" s="130">
        <f>'AMA_ UBS e NASF Paulo VI'!I36</f>
        <v>0</v>
      </c>
      <c r="J393" s="130">
        <f>'AMA_ UBS e NASF Paulo VI'!J36</f>
        <v>0</v>
      </c>
      <c r="K393" s="130">
        <f>'AMA_ UBS e NASF Paulo VI'!K36</f>
        <v>0</v>
      </c>
      <c r="L393" s="130">
        <f>'AMA_ UBS e NASF Paulo VI'!L36</f>
        <v>0</v>
      </c>
      <c r="M393" s="130">
        <f>'AMA_ UBS e NASF Paulo VI'!M36</f>
        <v>0</v>
      </c>
      <c r="N393" s="130">
        <f>'AMA_ UBS e NASF Paulo VI'!N36</f>
        <v>0</v>
      </c>
      <c r="O393" s="131">
        <f>'AMA_ UBS e NASF Paulo VI'!O36</f>
        <v>100</v>
      </c>
      <c r="P393" s="131">
        <f>'AMA_ UBS e NASF Paulo VI'!P36</f>
        <v>10</v>
      </c>
      <c r="Q393" s="132">
        <f>'AMA_ UBS e NASF Paulo VI'!Q36</f>
        <v>0.1</v>
      </c>
    </row>
    <row r="394" spans="1:17">
      <c r="A394" s="426" t="str">
        <f>'AMA_ UBS e NASF Paulo VI'!A37</f>
        <v>PICS - Atividade coletiva</v>
      </c>
      <c r="B394" s="128">
        <f>'AMA_ UBS e NASF Paulo VI'!B37</f>
        <v>40</v>
      </c>
      <c r="C394" s="425">
        <f>'AMA_ UBS e NASF Paulo VI'!C37</f>
        <v>7</v>
      </c>
      <c r="D394" s="130">
        <f>'AMA_ UBS e NASF Paulo VI'!D37</f>
        <v>5</v>
      </c>
      <c r="E394" s="130">
        <f>'AMA_ UBS e NASF Paulo VI'!E37</f>
        <v>3</v>
      </c>
      <c r="F394" s="130">
        <f>'AMA_ UBS e NASF Paulo VI'!F37</f>
        <v>2</v>
      </c>
      <c r="G394" s="130">
        <f>'AMA_ UBS e NASF Paulo VI'!G37</f>
        <v>3</v>
      </c>
      <c r="H394" s="130">
        <f>'AMA_ UBS e NASF Paulo VI'!H37</f>
        <v>77</v>
      </c>
      <c r="I394" s="130">
        <f>'AMA_ UBS e NASF Paulo VI'!I37</f>
        <v>0</v>
      </c>
      <c r="J394" s="130">
        <f>'AMA_ UBS e NASF Paulo VI'!J37</f>
        <v>0</v>
      </c>
      <c r="K394" s="130">
        <f>'AMA_ UBS e NASF Paulo VI'!K37</f>
        <v>0</v>
      </c>
      <c r="L394" s="130">
        <f>'AMA_ UBS e NASF Paulo VI'!L37</f>
        <v>0</v>
      </c>
      <c r="M394" s="130">
        <f>'AMA_ UBS e NASF Paulo VI'!M37</f>
        <v>0</v>
      </c>
      <c r="N394" s="130">
        <f>'AMA_ UBS e NASF Paulo VI'!N37</f>
        <v>0</v>
      </c>
      <c r="O394" s="131">
        <f>'AMA_ UBS e NASF Paulo VI'!O37</f>
        <v>240</v>
      </c>
      <c r="P394" s="131">
        <f>'AMA_ UBS e NASF Paulo VI'!P37</f>
        <v>97</v>
      </c>
      <c r="Q394" s="132">
        <f>'AMA_ UBS e NASF Paulo VI'!Q37</f>
        <v>0.40416666666666667</v>
      </c>
    </row>
    <row r="395" spans="1:17">
      <c r="A395" s="426" t="str">
        <f>'AMA_ UBS e NASF Paulo VI'!A38</f>
        <v>PICS - Atividade individual</v>
      </c>
      <c r="B395" s="128">
        <f>'AMA_ UBS e NASF Paulo VI'!B38</f>
        <v>60</v>
      </c>
      <c r="C395" s="425">
        <f>'AMA_ UBS e NASF Paulo VI'!C38</f>
        <v>30</v>
      </c>
      <c r="D395" s="130">
        <f>'AMA_ UBS e NASF Paulo VI'!D38</f>
        <v>36</v>
      </c>
      <c r="E395" s="130">
        <f>'AMA_ UBS e NASF Paulo VI'!E38</f>
        <v>68</v>
      </c>
      <c r="F395" s="130">
        <f>'AMA_ UBS e NASF Paulo VI'!F38</f>
        <v>41</v>
      </c>
      <c r="G395" s="130">
        <f>'AMA_ UBS e NASF Paulo VI'!G38</f>
        <v>5</v>
      </c>
      <c r="H395" s="130">
        <f>'AMA_ UBS e NASF Paulo VI'!H38</f>
        <v>29</v>
      </c>
      <c r="I395" s="130">
        <f>'AMA_ UBS e NASF Paulo VI'!I38</f>
        <v>0</v>
      </c>
      <c r="J395" s="130">
        <f>'AMA_ UBS e NASF Paulo VI'!J38</f>
        <v>0</v>
      </c>
      <c r="K395" s="130">
        <f>'AMA_ UBS e NASF Paulo VI'!K38</f>
        <v>0</v>
      </c>
      <c r="L395" s="130">
        <f>'AMA_ UBS e NASF Paulo VI'!L38</f>
        <v>0</v>
      </c>
      <c r="M395" s="130">
        <f>'AMA_ UBS e NASF Paulo VI'!M38</f>
        <v>0</v>
      </c>
      <c r="N395" s="130">
        <f>'AMA_ UBS e NASF Paulo VI'!N38</f>
        <v>0</v>
      </c>
      <c r="O395" s="131">
        <f>'AMA_ UBS e NASF Paulo VI'!O38</f>
        <v>360</v>
      </c>
      <c r="P395" s="131">
        <f>'AMA_ UBS e NASF Paulo VI'!P38</f>
        <v>209</v>
      </c>
      <c r="Q395" s="132">
        <f>'AMA_ UBS e NASF Paulo VI'!Q38</f>
        <v>0.5805555555555556</v>
      </c>
    </row>
    <row r="396" spans="1:17">
      <c r="A396" s="426" t="str">
        <f>'AMA_ UBS e NASF Paulo VI'!A39</f>
        <v>Visita Domiciliar do Agente Comunitário de Saúde</v>
      </c>
      <c r="B396" s="128">
        <f>'AMA_ UBS e NASF Paulo VI'!B39</f>
        <v>12000</v>
      </c>
      <c r="C396" s="425">
        <f>'AMA_ UBS e NASF Paulo VI'!C39</f>
        <v>13040</v>
      </c>
      <c r="D396" s="130">
        <f>'AMA_ UBS e NASF Paulo VI'!D39</f>
        <v>10720</v>
      </c>
      <c r="E396" s="130">
        <f>'AMA_ UBS e NASF Paulo VI'!E39</f>
        <v>13143</v>
      </c>
      <c r="F396" s="130">
        <f>'AMA_ UBS e NASF Paulo VI'!F39</f>
        <v>13089</v>
      </c>
      <c r="G396" s="130">
        <f>'AMA_ UBS e NASF Paulo VI'!G39</f>
        <v>5603</v>
      </c>
      <c r="H396" s="130">
        <f>'AMA_ UBS e NASF Paulo VI'!H39</f>
        <v>0</v>
      </c>
      <c r="I396" s="130">
        <f>'AMA_ UBS e NASF Paulo VI'!I39</f>
        <v>0</v>
      </c>
      <c r="J396" s="130">
        <f>'AMA_ UBS e NASF Paulo VI'!J39</f>
        <v>0</v>
      </c>
      <c r="K396" s="130">
        <f>'AMA_ UBS e NASF Paulo VI'!K39</f>
        <v>0</v>
      </c>
      <c r="L396" s="130">
        <f>'AMA_ UBS e NASF Paulo VI'!L39</f>
        <v>0</v>
      </c>
      <c r="M396" s="130">
        <f>'AMA_ UBS e NASF Paulo VI'!M39</f>
        <v>0</v>
      </c>
      <c r="N396" s="130">
        <f>'AMA_ UBS e NASF Paulo VI'!N39</f>
        <v>0</v>
      </c>
      <c r="O396" s="131">
        <f>'AMA_ UBS e NASF Paulo VI'!O39</f>
        <v>72000</v>
      </c>
      <c r="P396" s="131">
        <f>'AMA_ UBS e NASF Paulo VI'!P39</f>
        <v>55595</v>
      </c>
      <c r="Q396" s="132">
        <f>'AMA_ UBS e NASF Paulo VI'!Q39</f>
        <v>0.7721527777777778</v>
      </c>
    </row>
    <row r="397" spans="1:17" ht="16.5" thickBot="1">
      <c r="A397" s="426" t="str">
        <f>'AMA_ UBS e NASF Paulo VI'!A40</f>
        <v>Visita Domiciliar do Aux Enf ESF/Téc Enf ESF</v>
      </c>
      <c r="B397" s="128">
        <f>'AMA_ UBS e NASF Paulo VI'!B40</f>
        <v>640</v>
      </c>
      <c r="C397" s="425">
        <f>'AMA_ UBS e NASF Paulo VI'!C40</f>
        <v>615</v>
      </c>
      <c r="D397" s="130">
        <f>'AMA_ UBS e NASF Paulo VI'!D40</f>
        <v>525</v>
      </c>
      <c r="E397" s="130">
        <f>'AMA_ UBS e NASF Paulo VI'!E40</f>
        <v>567</v>
      </c>
      <c r="F397" s="130">
        <f>'AMA_ UBS e NASF Paulo VI'!F40</f>
        <v>769</v>
      </c>
      <c r="G397" s="130">
        <f>'AMA_ UBS e NASF Paulo VI'!G40</f>
        <v>725</v>
      </c>
      <c r="H397" s="130">
        <f>'AMA_ UBS e NASF Paulo VI'!H40</f>
        <v>160</v>
      </c>
      <c r="I397" s="130">
        <f>'AMA_ UBS e NASF Paulo VI'!I40</f>
        <v>0</v>
      </c>
      <c r="J397" s="130">
        <f>'AMA_ UBS e NASF Paulo VI'!J40</f>
        <v>0</v>
      </c>
      <c r="K397" s="130">
        <f>'AMA_ UBS e NASF Paulo VI'!K40</f>
        <v>0</v>
      </c>
      <c r="L397" s="130">
        <f>'AMA_ UBS e NASF Paulo VI'!L40</f>
        <v>0</v>
      </c>
      <c r="M397" s="130">
        <f>'AMA_ UBS e NASF Paulo VI'!M40</f>
        <v>0</v>
      </c>
      <c r="N397" s="130">
        <f>'AMA_ UBS e NASF Paulo VI'!N40</f>
        <v>0</v>
      </c>
      <c r="O397" s="131">
        <f>'AMA_ UBS e NASF Paulo VI'!O40</f>
        <v>3840</v>
      </c>
      <c r="P397" s="131">
        <f>'AMA_ UBS e NASF Paulo VI'!P40</f>
        <v>3361</v>
      </c>
      <c r="Q397" s="132">
        <f>'AMA_ UBS e NASF Paulo VI'!Q40</f>
        <v>0.87526041666666665</v>
      </c>
    </row>
    <row r="398" spans="1:17" ht="16.5" thickBot="1">
      <c r="A398" s="107" t="s">
        <v>47</v>
      </c>
      <c r="B398" s="139">
        <f>'AMA_ UBS e NASF Paulo VI'!B41</f>
        <v>20187</v>
      </c>
      <c r="C398" s="224">
        <f>'AMA_ UBS e NASF Paulo VI'!C41</f>
        <v>19834</v>
      </c>
      <c r="D398" s="224">
        <f>'AMA_ UBS e NASF Paulo VI'!D41</f>
        <v>16787</v>
      </c>
      <c r="E398" s="224">
        <f>'AMA_ UBS e NASF Paulo VI'!E41</f>
        <v>20306</v>
      </c>
      <c r="F398" s="224">
        <f>'AMA_ UBS e NASF Paulo VI'!F41</f>
        <v>18961</v>
      </c>
      <c r="G398" s="224">
        <f>'AMA_ UBS e NASF Paulo VI'!G41</f>
        <v>11746</v>
      </c>
      <c r="H398" s="224">
        <f>'AMA_ UBS e NASF Paulo VI'!H41</f>
        <v>4665</v>
      </c>
      <c r="I398" s="224">
        <f>'AMA_ UBS e NASF Paulo VI'!I41</f>
        <v>0</v>
      </c>
      <c r="J398" s="224">
        <f>'AMA_ UBS e NASF Paulo VI'!J41</f>
        <v>0</v>
      </c>
      <c r="K398" s="224">
        <f>'AMA_ UBS e NASF Paulo VI'!K41</f>
        <v>0</v>
      </c>
      <c r="L398" s="224">
        <f>'AMA_ UBS e NASF Paulo VI'!L41</f>
        <v>0</v>
      </c>
      <c r="M398" s="224">
        <f>'AMA_ UBS e NASF Paulo VI'!M41</f>
        <v>0</v>
      </c>
      <c r="N398" s="224">
        <f>'AMA_ UBS e NASF Paulo VI'!N41</f>
        <v>0</v>
      </c>
      <c r="O398" s="109">
        <f>'AMA_ UBS e NASF Paulo VI'!O41</f>
        <v>120296</v>
      </c>
      <c r="P398" s="109">
        <f>'AMA_ UBS e NASF Paulo VI'!P41</f>
        <v>92263</v>
      </c>
      <c r="Q398" s="136">
        <f>'AMA_ UBS e NASF Paulo VI'!Q41</f>
        <v>0.76696648267606571</v>
      </c>
    </row>
    <row r="399" spans="1:17">
      <c r="A399" s="223"/>
      <c r="B399" s="168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169"/>
    </row>
    <row r="400" spans="1:17" ht="16.5" thickBot="1">
      <c r="A400" s="71" t="s">
        <v>219</v>
      </c>
      <c r="B400" s="72"/>
      <c r="C400" s="72"/>
      <c r="D400" s="72"/>
      <c r="E400" s="72"/>
      <c r="F400" s="72"/>
      <c r="G400" s="72"/>
      <c r="H400" s="72"/>
      <c r="I400" s="72"/>
      <c r="J400" s="72"/>
      <c r="K400" s="72"/>
      <c r="L400" s="72"/>
      <c r="M400" s="72"/>
      <c r="N400" s="72"/>
      <c r="O400" s="72"/>
      <c r="P400" s="72"/>
      <c r="Q400" s="73"/>
    </row>
    <row r="401" spans="1:17" ht="16.5" thickBot="1">
      <c r="A401" s="97" t="s">
        <v>2</v>
      </c>
      <c r="B401" s="138" t="s">
        <v>194</v>
      </c>
      <c r="C401" s="79" t="s">
        <v>195</v>
      </c>
      <c r="D401" s="79" t="s">
        <v>196</v>
      </c>
      <c r="E401" s="79" t="s">
        <v>197</v>
      </c>
      <c r="F401" s="79" t="s">
        <v>198</v>
      </c>
      <c r="G401" s="79" t="s">
        <v>199</v>
      </c>
      <c r="H401" s="79" t="s">
        <v>200</v>
      </c>
      <c r="I401" s="79" t="s">
        <v>201</v>
      </c>
      <c r="J401" s="79" t="s">
        <v>202</v>
      </c>
      <c r="K401" s="79" t="s">
        <v>203</v>
      </c>
      <c r="L401" s="79" t="s">
        <v>204</v>
      </c>
      <c r="M401" s="79" t="s">
        <v>205</v>
      </c>
      <c r="N401" s="79" t="s">
        <v>206</v>
      </c>
      <c r="O401" s="79" t="s">
        <v>207</v>
      </c>
      <c r="P401" s="79" t="s">
        <v>208</v>
      </c>
      <c r="Q401" s="80" t="s">
        <v>19</v>
      </c>
    </row>
    <row r="402" spans="1:17" ht="16.5" thickTop="1">
      <c r="A402" s="240" t="str">
        <f>' AMA e UBS Sao Jorge'!A9</f>
        <v>Atividades Individuais - Assistente Social</v>
      </c>
      <c r="B402" s="118">
        <f>' AMA e UBS Sao Jorge'!B9</f>
        <v>122</v>
      </c>
      <c r="C402" s="83">
        <f>' AMA e UBS Sao Jorge'!C9</f>
        <v>151</v>
      </c>
      <c r="D402" s="84">
        <f>' AMA e UBS Sao Jorge'!D9</f>
        <v>116</v>
      </c>
      <c r="E402" s="84">
        <f>' AMA e UBS Sao Jorge'!E9</f>
        <v>134</v>
      </c>
      <c r="F402" s="84" t="str">
        <f>' AMA e UBS Sao Jorge'!F9</f>
        <v>-</v>
      </c>
      <c r="G402" s="84">
        <f>' AMA e UBS Sao Jorge'!G9</f>
        <v>122</v>
      </c>
      <c r="H402" s="84">
        <f>' AMA e UBS Sao Jorge'!H9</f>
        <v>64</v>
      </c>
      <c r="I402" s="84">
        <f>' AMA e UBS Sao Jorge'!I9</f>
        <v>0</v>
      </c>
      <c r="J402" s="84">
        <f>' AMA e UBS Sao Jorge'!J9</f>
        <v>0</v>
      </c>
      <c r="K402" s="84">
        <f>' AMA e UBS Sao Jorge'!K9</f>
        <v>0</v>
      </c>
      <c r="L402" s="84">
        <f>' AMA e UBS Sao Jorge'!L9</f>
        <v>0</v>
      </c>
      <c r="M402" s="84">
        <f>' AMA e UBS Sao Jorge'!M9</f>
        <v>0</v>
      </c>
      <c r="N402" s="84">
        <f>' AMA e UBS Sao Jorge'!N9</f>
        <v>0</v>
      </c>
      <c r="O402" s="56">
        <f>' AMA e UBS Sao Jorge'!O9</f>
        <v>732</v>
      </c>
      <c r="P402" s="56">
        <f>' AMA e UBS Sao Jorge'!P9</f>
        <v>587</v>
      </c>
      <c r="Q402" s="102">
        <f>' AMA e UBS Sao Jorge'!Q9</f>
        <v>0.80191256830601088</v>
      </c>
    </row>
    <row r="403" spans="1:17">
      <c r="A403" s="240" t="str">
        <f>' AMA e UBS Sao Jorge'!A10</f>
        <v>Atividades Individuais - Farmacêutico</v>
      </c>
      <c r="B403" s="118">
        <f>' AMA e UBS Sao Jorge'!B10</f>
        <v>96</v>
      </c>
      <c r="C403" s="83">
        <f>' AMA e UBS Sao Jorge'!C10</f>
        <v>98</v>
      </c>
      <c r="D403" s="84">
        <f>' AMA e UBS Sao Jorge'!D10</f>
        <v>93</v>
      </c>
      <c r="E403" s="84">
        <f>' AMA e UBS Sao Jorge'!E10</f>
        <v>113</v>
      </c>
      <c r="F403" s="84" t="str">
        <f>' AMA e UBS Sao Jorge'!F10</f>
        <v>-</v>
      </c>
      <c r="G403" s="84">
        <f>' AMA e UBS Sao Jorge'!G10</f>
        <v>25</v>
      </c>
      <c r="H403" s="84">
        <f>' AMA e UBS Sao Jorge'!H24</f>
        <v>155</v>
      </c>
      <c r="I403" s="84">
        <f>' AMA e UBS Sao Jorge'!I24</f>
        <v>0</v>
      </c>
      <c r="J403" s="84">
        <f>' AMA e UBS Sao Jorge'!J24</f>
        <v>0</v>
      </c>
      <c r="K403" s="84">
        <f>' AMA e UBS Sao Jorge'!K24</f>
        <v>0</v>
      </c>
      <c r="L403" s="84">
        <f>' AMA e UBS Sao Jorge'!L24</f>
        <v>0</v>
      </c>
      <c r="M403" s="84">
        <f>' AMA e UBS Sao Jorge'!M24</f>
        <v>0</v>
      </c>
      <c r="N403" s="84">
        <f>' AMA e UBS Sao Jorge'!N24</f>
        <v>0</v>
      </c>
      <c r="O403" s="56">
        <f>' AMA e UBS Sao Jorge'!O24</f>
        <v>540</v>
      </c>
      <c r="P403" s="56">
        <f>' AMA e UBS Sao Jorge'!P24</f>
        <v>956</v>
      </c>
      <c r="Q403" s="102">
        <f>' AMA e UBS Sao Jorge'!Q24</f>
        <v>1.7703703703703704</v>
      </c>
    </row>
    <row r="404" spans="1:17">
      <c r="A404" s="240" t="str">
        <f>' AMA e UBS Sao Jorge'!A11</f>
        <v>Atividades Individuais - Fisioterapeuta</v>
      </c>
      <c r="B404" s="118">
        <f>' AMA e UBS Sao Jorge'!B11</f>
        <v>32</v>
      </c>
      <c r="C404" s="83">
        <f>' AMA e UBS Sao Jorge'!C11</f>
        <v>32</v>
      </c>
      <c r="D404" s="84">
        <f>' AMA e UBS Sao Jorge'!D11</f>
        <v>9</v>
      </c>
      <c r="E404" s="84">
        <f>' AMA e UBS Sao Jorge'!E11</f>
        <v>5</v>
      </c>
      <c r="F404" s="84" t="str">
        <f>' AMA e UBS Sao Jorge'!F11</f>
        <v>-</v>
      </c>
      <c r="G404" s="84">
        <f>' AMA e UBS Sao Jorge'!G11</f>
        <v>75</v>
      </c>
      <c r="H404" s="84">
        <f>' AMA e UBS Sao Jorge'!H10</f>
        <v>30</v>
      </c>
      <c r="I404" s="84">
        <f>' AMA e UBS Sao Jorge'!I10</f>
        <v>0</v>
      </c>
      <c r="J404" s="84">
        <f>' AMA e UBS Sao Jorge'!J10</f>
        <v>0</v>
      </c>
      <c r="K404" s="84">
        <f>' AMA e UBS Sao Jorge'!K10</f>
        <v>0</v>
      </c>
      <c r="L404" s="84">
        <f>' AMA e UBS Sao Jorge'!L10</f>
        <v>0</v>
      </c>
      <c r="M404" s="84">
        <f>' AMA e UBS Sao Jorge'!M10</f>
        <v>0</v>
      </c>
      <c r="N404" s="84">
        <f>' AMA e UBS Sao Jorge'!N10</f>
        <v>0</v>
      </c>
      <c r="O404" s="56">
        <f>' AMA e UBS Sao Jorge'!O10</f>
        <v>576</v>
      </c>
      <c r="P404" s="56">
        <f>' AMA e UBS Sao Jorge'!P10</f>
        <v>359</v>
      </c>
      <c r="Q404" s="102">
        <f>' AMA e UBS Sao Jorge'!Q10</f>
        <v>0.62326388888888884</v>
      </c>
    </row>
    <row r="405" spans="1:17">
      <c r="A405" s="240" t="str">
        <f>' AMA e UBS Sao Jorge'!A12</f>
        <v>Atividades Individuais - Fonoaudiólogo</v>
      </c>
      <c r="B405" s="118">
        <f>' AMA e UBS Sao Jorge'!B12</f>
        <v>64</v>
      </c>
      <c r="C405" s="83">
        <f>' AMA e UBS Sao Jorge'!C12</f>
        <v>50</v>
      </c>
      <c r="D405" s="84">
        <f>' AMA e UBS Sao Jorge'!D12</f>
        <v>60</v>
      </c>
      <c r="E405" s="84">
        <f>' AMA e UBS Sao Jorge'!E12</f>
        <v>58</v>
      </c>
      <c r="F405" s="84" t="str">
        <f>' AMA e UBS Sao Jorge'!F12</f>
        <v>-</v>
      </c>
      <c r="G405" s="84">
        <f>' AMA e UBS Sao Jorge'!G12</f>
        <v>58</v>
      </c>
      <c r="H405" s="84">
        <f>' AMA e UBS Sao Jorge'!H11</f>
        <v>1</v>
      </c>
      <c r="I405" s="84">
        <f>' AMA e UBS Sao Jorge'!I11</f>
        <v>0</v>
      </c>
      <c r="J405" s="84">
        <f>' AMA e UBS Sao Jorge'!J11</f>
        <v>0</v>
      </c>
      <c r="K405" s="84">
        <f>' AMA e UBS Sao Jorge'!K11</f>
        <v>0</v>
      </c>
      <c r="L405" s="84">
        <f>' AMA e UBS Sao Jorge'!L11</f>
        <v>0</v>
      </c>
      <c r="M405" s="84">
        <f>' AMA e UBS Sao Jorge'!M11</f>
        <v>0</v>
      </c>
      <c r="N405" s="84">
        <f>' AMA e UBS Sao Jorge'!N11</f>
        <v>0</v>
      </c>
      <c r="O405" s="56">
        <f>' AMA e UBS Sao Jorge'!O11</f>
        <v>192</v>
      </c>
      <c r="P405" s="56">
        <f>' AMA e UBS Sao Jorge'!P11</f>
        <v>122</v>
      </c>
      <c r="Q405" s="102">
        <f>' AMA e UBS Sao Jorge'!Q11</f>
        <v>0.63541666666666663</v>
      </c>
    </row>
    <row r="406" spans="1:17">
      <c r="A406" s="240" t="str">
        <f>' AMA e UBS Sao Jorge'!A13</f>
        <v>Atividades Individuais - Médico Psiquiatra</v>
      </c>
      <c r="B406" s="118">
        <f>' AMA e UBS Sao Jorge'!B13</f>
        <v>110</v>
      </c>
      <c r="C406" s="83">
        <f>' AMA e UBS Sao Jorge'!C13</f>
        <v>126</v>
      </c>
      <c r="D406" s="84">
        <f>' AMA e UBS Sao Jorge'!D13</f>
        <v>100</v>
      </c>
      <c r="E406" s="84">
        <f>' AMA e UBS Sao Jorge'!E13</f>
        <v>142</v>
      </c>
      <c r="F406" s="84" t="str">
        <f>' AMA e UBS Sao Jorge'!F13</f>
        <v>-</v>
      </c>
      <c r="G406" s="84">
        <f>' AMA e UBS Sao Jorge'!G13</f>
        <v>99</v>
      </c>
      <c r="H406" s="84">
        <f>' AMA e UBS Sao Jorge'!H12</f>
        <v>44</v>
      </c>
      <c r="I406" s="84">
        <f>' AMA e UBS Sao Jorge'!I12</f>
        <v>0</v>
      </c>
      <c r="J406" s="84">
        <f>' AMA e UBS Sao Jorge'!J12</f>
        <v>0</v>
      </c>
      <c r="K406" s="84">
        <f>' AMA e UBS Sao Jorge'!K12</f>
        <v>0</v>
      </c>
      <c r="L406" s="84">
        <f>' AMA e UBS Sao Jorge'!L12</f>
        <v>0</v>
      </c>
      <c r="M406" s="84">
        <f>' AMA e UBS Sao Jorge'!M12</f>
        <v>0</v>
      </c>
      <c r="N406" s="84">
        <f>' AMA e UBS Sao Jorge'!N12</f>
        <v>0</v>
      </c>
      <c r="O406" s="56">
        <f>' AMA e UBS Sao Jorge'!O12</f>
        <v>384</v>
      </c>
      <c r="P406" s="56">
        <f>' AMA e UBS Sao Jorge'!P12</f>
        <v>270</v>
      </c>
      <c r="Q406" s="102">
        <f>' AMA e UBS Sao Jorge'!Q12</f>
        <v>0.703125</v>
      </c>
    </row>
    <row r="407" spans="1:17">
      <c r="A407" s="240" t="str">
        <f>' AMA e UBS Sao Jorge'!A14</f>
        <v>Atividades Individuias - Nutricionista</v>
      </c>
      <c r="B407" s="118">
        <f>' AMA e UBS Sao Jorge'!B14</f>
        <v>60</v>
      </c>
      <c r="C407" s="83">
        <f>' AMA e UBS Sao Jorge'!C14</f>
        <v>55</v>
      </c>
      <c r="D407" s="84">
        <f>' AMA e UBS Sao Jorge'!D14</f>
        <v>60</v>
      </c>
      <c r="E407" s="84">
        <f>' AMA e UBS Sao Jorge'!E14</f>
        <v>64</v>
      </c>
      <c r="F407" s="84" t="str">
        <f>' AMA e UBS Sao Jorge'!F14</f>
        <v>-</v>
      </c>
      <c r="G407" s="84">
        <f>' AMA e UBS Sao Jorge'!G14</f>
        <v>63</v>
      </c>
      <c r="H407" s="84">
        <f>' AMA e UBS Sao Jorge'!H13</f>
        <v>100</v>
      </c>
      <c r="I407" s="84">
        <f>' AMA e UBS Sao Jorge'!I13</f>
        <v>0</v>
      </c>
      <c r="J407" s="84">
        <f>' AMA e UBS Sao Jorge'!J13</f>
        <v>0</v>
      </c>
      <c r="K407" s="84">
        <f>' AMA e UBS Sao Jorge'!K13</f>
        <v>0</v>
      </c>
      <c r="L407" s="84">
        <f>' AMA e UBS Sao Jorge'!L13</f>
        <v>0</v>
      </c>
      <c r="M407" s="84">
        <f>' AMA e UBS Sao Jorge'!M13</f>
        <v>0</v>
      </c>
      <c r="N407" s="84">
        <f>' AMA e UBS Sao Jorge'!N13</f>
        <v>0</v>
      </c>
      <c r="O407" s="56">
        <f>' AMA e UBS Sao Jorge'!O13</f>
        <v>660</v>
      </c>
      <c r="P407" s="56">
        <f>' AMA e UBS Sao Jorge'!P13</f>
        <v>567</v>
      </c>
      <c r="Q407" s="102">
        <f>' AMA e UBS Sao Jorge'!Q13</f>
        <v>0.85909090909090913</v>
      </c>
    </row>
    <row r="408" spans="1:17">
      <c r="A408" s="240" t="str">
        <f>' AMA e UBS Sao Jorge'!A15</f>
        <v>Atividades Individuais - Psicólogo</v>
      </c>
      <c r="B408" s="118">
        <f>' AMA e UBS Sao Jorge'!B15</f>
        <v>60</v>
      </c>
      <c r="C408" s="83">
        <f>' AMA e UBS Sao Jorge'!C15</f>
        <v>42</v>
      </c>
      <c r="D408" s="84">
        <f>' AMA e UBS Sao Jorge'!D15</f>
        <v>44</v>
      </c>
      <c r="E408" s="84">
        <f>' AMA e UBS Sao Jorge'!E15</f>
        <v>60</v>
      </c>
      <c r="F408" s="84" t="str">
        <f>' AMA e UBS Sao Jorge'!F15</f>
        <v>-</v>
      </c>
      <c r="G408" s="84">
        <f>' AMA e UBS Sao Jorge'!G15</f>
        <v>51</v>
      </c>
      <c r="H408" s="84">
        <f>' AMA e UBS Sao Jorge'!H14</f>
        <v>11</v>
      </c>
      <c r="I408" s="84">
        <f>' AMA e UBS Sao Jorge'!I14</f>
        <v>0</v>
      </c>
      <c r="J408" s="84">
        <f>' AMA e UBS Sao Jorge'!J14</f>
        <v>0</v>
      </c>
      <c r="K408" s="84">
        <f>' AMA e UBS Sao Jorge'!K14</f>
        <v>0</v>
      </c>
      <c r="L408" s="84">
        <f>' AMA e UBS Sao Jorge'!L14</f>
        <v>0</v>
      </c>
      <c r="M408" s="84">
        <f>' AMA e UBS Sao Jorge'!M14</f>
        <v>0</v>
      </c>
      <c r="N408" s="84">
        <f>' AMA e UBS Sao Jorge'!N14</f>
        <v>0</v>
      </c>
      <c r="O408" s="56">
        <f>' AMA e UBS Sao Jorge'!O14</f>
        <v>360</v>
      </c>
      <c r="P408" s="56">
        <f>' AMA e UBS Sao Jorge'!P14</f>
        <v>253</v>
      </c>
      <c r="Q408" s="102">
        <f>' AMA e UBS Sao Jorge'!Q14</f>
        <v>0.70277777777777772</v>
      </c>
    </row>
    <row r="409" spans="1:17">
      <c r="A409" s="240" t="str">
        <f>' AMA e UBS Sao Jorge'!A16</f>
        <v>Atividades Individuias - Terapeuta Ocupacional</v>
      </c>
      <c r="B409" s="118">
        <f>' AMA e UBS Sao Jorge'!B16</f>
        <v>32</v>
      </c>
      <c r="C409" s="83">
        <f>' AMA e UBS Sao Jorge'!C16</f>
        <v>21</v>
      </c>
      <c r="D409" s="84">
        <f>' AMA e UBS Sao Jorge'!D16</f>
        <v>30</v>
      </c>
      <c r="E409" s="84">
        <f>' AMA e UBS Sao Jorge'!E16</f>
        <v>56</v>
      </c>
      <c r="F409" s="84" t="str">
        <f>' AMA e UBS Sao Jorge'!F16</f>
        <v>-</v>
      </c>
      <c r="G409" s="84">
        <f>' AMA e UBS Sao Jorge'!G16</f>
        <v>54</v>
      </c>
      <c r="H409" s="84">
        <f>' AMA e UBS Sao Jorge'!H15</f>
        <v>68</v>
      </c>
      <c r="I409" s="84">
        <f>' AMA e UBS Sao Jorge'!I15</f>
        <v>0</v>
      </c>
      <c r="J409" s="84">
        <f>' AMA e UBS Sao Jorge'!J15</f>
        <v>0</v>
      </c>
      <c r="K409" s="84">
        <f>' AMA e UBS Sao Jorge'!K15</f>
        <v>0</v>
      </c>
      <c r="L409" s="84">
        <f>' AMA e UBS Sao Jorge'!L15</f>
        <v>0</v>
      </c>
      <c r="M409" s="84">
        <f>' AMA e UBS Sao Jorge'!M15</f>
        <v>0</v>
      </c>
      <c r="N409" s="84">
        <f>' AMA e UBS Sao Jorge'!N15</f>
        <v>0</v>
      </c>
      <c r="O409" s="56">
        <f>' AMA e UBS Sao Jorge'!O15</f>
        <v>360</v>
      </c>
      <c r="P409" s="56">
        <f>' AMA e UBS Sao Jorge'!P15</f>
        <v>265</v>
      </c>
      <c r="Q409" s="102">
        <f>' AMA e UBS Sao Jorge'!Q15</f>
        <v>0.73611111111111116</v>
      </c>
    </row>
    <row r="410" spans="1:17">
      <c r="A410" s="240" t="str">
        <f>' AMA e UBS Sao Jorge'!A17</f>
        <v>Consulta Enfermagem do Enfermeiro ESF</v>
      </c>
      <c r="B410" s="118">
        <f>' AMA e UBS Sao Jorge'!B17</f>
        <v>1620</v>
      </c>
      <c r="C410" s="83">
        <f>' AMA e UBS Sao Jorge'!C17</f>
        <v>1482</v>
      </c>
      <c r="D410" s="84">
        <f>' AMA e UBS Sao Jorge'!D17</f>
        <v>1389</v>
      </c>
      <c r="E410" s="84">
        <f>' AMA e UBS Sao Jorge'!E17</f>
        <v>1681</v>
      </c>
      <c r="F410" s="84">
        <f>' AMA e UBS Sao Jorge'!F17</f>
        <v>1341</v>
      </c>
      <c r="G410" s="84">
        <f>' AMA e UBS Sao Jorge'!G17</f>
        <v>1295</v>
      </c>
      <c r="H410" s="84">
        <f>' AMA e UBS Sao Jorge'!H37</f>
        <v>0</v>
      </c>
      <c r="I410" s="84">
        <f>' AMA e UBS Sao Jorge'!I37</f>
        <v>0</v>
      </c>
      <c r="J410" s="84">
        <f>' AMA e UBS Sao Jorge'!J37</f>
        <v>0</v>
      </c>
      <c r="K410" s="84">
        <f>' AMA e UBS Sao Jorge'!K37</f>
        <v>0</v>
      </c>
      <c r="L410" s="84">
        <f>' AMA e UBS Sao Jorge'!L37</f>
        <v>0</v>
      </c>
      <c r="M410" s="84">
        <f>' AMA e UBS Sao Jorge'!M37</f>
        <v>0</v>
      </c>
      <c r="N410" s="84">
        <f>' AMA e UBS Sao Jorge'!N37</f>
        <v>0</v>
      </c>
      <c r="O410" s="56">
        <f>' AMA e UBS Sao Jorge'!O37</f>
        <v>66000</v>
      </c>
      <c r="P410" s="56">
        <f>' AMA e UBS Sao Jorge'!P37</f>
        <v>55418</v>
      </c>
      <c r="Q410" s="102">
        <f>' AMA e UBS Sao Jorge'!Q37</f>
        <v>0.83966666666666667</v>
      </c>
    </row>
    <row r="411" spans="1:17">
      <c r="A411" s="240" t="str">
        <f>' AMA e UBS Sao Jorge'!A18</f>
        <v>Consulta Médica do Médico ESF</v>
      </c>
      <c r="B411" s="118">
        <f>' AMA e UBS Sao Jorge'!B18</f>
        <v>3744</v>
      </c>
      <c r="C411" s="83">
        <f>' AMA e UBS Sao Jorge'!C18</f>
        <v>3097</v>
      </c>
      <c r="D411" s="84">
        <f>' AMA e UBS Sao Jorge'!D18</f>
        <v>2744</v>
      </c>
      <c r="E411" s="84">
        <f>' AMA e UBS Sao Jorge'!E18</f>
        <v>3715</v>
      </c>
      <c r="F411" s="84">
        <f>' AMA e UBS Sao Jorge'!F18</f>
        <v>2972</v>
      </c>
      <c r="G411" s="84">
        <f>' AMA e UBS Sao Jorge'!G18</f>
        <v>2936</v>
      </c>
      <c r="H411" s="84">
        <f>' AMA e UBS Sao Jorge'!H38</f>
        <v>210</v>
      </c>
      <c r="I411" s="84">
        <f>' AMA e UBS Sao Jorge'!I38</f>
        <v>0</v>
      </c>
      <c r="J411" s="84">
        <f>' AMA e UBS Sao Jorge'!J38</f>
        <v>0</v>
      </c>
      <c r="K411" s="84">
        <f>' AMA e UBS Sao Jorge'!K38</f>
        <v>0</v>
      </c>
      <c r="L411" s="84">
        <f>' AMA e UBS Sao Jorge'!L38</f>
        <v>0</v>
      </c>
      <c r="M411" s="84">
        <f>' AMA e UBS Sao Jorge'!M38</f>
        <v>0</v>
      </c>
      <c r="N411" s="84">
        <f>' AMA e UBS Sao Jorge'!N38</f>
        <v>0</v>
      </c>
      <c r="O411" s="56">
        <f>' AMA e UBS Sao Jorge'!O38</f>
        <v>3456</v>
      </c>
      <c r="P411" s="56">
        <f>' AMA e UBS Sao Jorge'!P38</f>
        <v>2336</v>
      </c>
      <c r="Q411" s="102">
        <f>' AMA e UBS Sao Jorge'!Q38</f>
        <v>0.67592592592592593</v>
      </c>
    </row>
    <row r="412" spans="1:17">
      <c r="A412" s="240" t="str">
        <f>' AMA e UBS Sao Jorge'!A19</f>
        <v>Consulta/At Domiciliar do Enfermeiro ESF</v>
      </c>
      <c r="B412" s="118">
        <f>' AMA e UBS Sao Jorge'!B19</f>
        <v>144</v>
      </c>
      <c r="C412" s="83">
        <f>' AMA e UBS Sao Jorge'!C19</f>
        <v>117</v>
      </c>
      <c r="D412" s="84">
        <f>' AMA e UBS Sao Jorge'!D19</f>
        <v>105</v>
      </c>
      <c r="E412" s="84">
        <f>' AMA e UBS Sao Jorge'!E19</f>
        <v>92</v>
      </c>
      <c r="F412" s="84">
        <f>' AMA e UBS Sao Jorge'!F19</f>
        <v>83</v>
      </c>
      <c r="G412" s="84">
        <f>' AMA e UBS Sao Jorge'!G19</f>
        <v>85</v>
      </c>
      <c r="H412" s="84">
        <f>' AMA e UBS Sao Jorge'!H16</f>
        <v>44</v>
      </c>
      <c r="I412" s="84">
        <f>' AMA e UBS Sao Jorge'!I16</f>
        <v>0</v>
      </c>
      <c r="J412" s="84">
        <f>' AMA e UBS Sao Jorge'!J16</f>
        <v>0</v>
      </c>
      <c r="K412" s="84">
        <f>' AMA e UBS Sao Jorge'!K16</f>
        <v>0</v>
      </c>
      <c r="L412" s="84">
        <f>' AMA e UBS Sao Jorge'!L16</f>
        <v>0</v>
      </c>
      <c r="M412" s="84">
        <f>' AMA e UBS Sao Jorge'!M16</f>
        <v>0</v>
      </c>
      <c r="N412" s="84">
        <f>' AMA e UBS Sao Jorge'!N16</f>
        <v>0</v>
      </c>
      <c r="O412" s="56">
        <f>' AMA e UBS Sao Jorge'!O16</f>
        <v>192</v>
      </c>
      <c r="P412" s="56">
        <f>' AMA e UBS Sao Jorge'!P16</f>
        <v>205</v>
      </c>
      <c r="Q412" s="102">
        <f>' AMA e UBS Sao Jorge'!Q16</f>
        <v>1.0677083333333333</v>
      </c>
    </row>
    <row r="413" spans="1:17">
      <c r="A413" s="240" t="str">
        <f>' AMA e UBS Sao Jorge'!A20</f>
        <v>Consulta/At Domiciliar do Médico ESF</v>
      </c>
      <c r="B413" s="118">
        <f>' AMA e UBS Sao Jorge'!B20</f>
        <v>144</v>
      </c>
      <c r="C413" s="83">
        <f>' AMA e UBS Sao Jorge'!C20</f>
        <v>96</v>
      </c>
      <c r="D413" s="84">
        <f>' AMA e UBS Sao Jorge'!D20</f>
        <v>84</v>
      </c>
      <c r="E413" s="84">
        <f>' AMA e UBS Sao Jorge'!E20</f>
        <v>119</v>
      </c>
      <c r="F413" s="84">
        <f>' AMA e UBS Sao Jorge'!F20</f>
        <v>98</v>
      </c>
      <c r="G413" s="84">
        <f>' AMA e UBS Sao Jorge'!G20</f>
        <v>82</v>
      </c>
      <c r="H413" s="84">
        <f>' AMA e UBS Sao Jorge'!H17</f>
        <v>1076</v>
      </c>
      <c r="I413" s="84">
        <f>' AMA e UBS Sao Jorge'!I17</f>
        <v>0</v>
      </c>
      <c r="J413" s="84">
        <f>' AMA e UBS Sao Jorge'!J17</f>
        <v>0</v>
      </c>
      <c r="K413" s="84">
        <f>' AMA e UBS Sao Jorge'!K17</f>
        <v>0</v>
      </c>
      <c r="L413" s="84">
        <f>' AMA e UBS Sao Jorge'!L17</f>
        <v>0</v>
      </c>
      <c r="M413" s="84">
        <f>' AMA e UBS Sao Jorge'!M17</f>
        <v>0</v>
      </c>
      <c r="N413" s="84">
        <f>' AMA e UBS Sao Jorge'!N17</f>
        <v>0</v>
      </c>
      <c r="O413" s="56">
        <f>' AMA e UBS Sao Jorge'!O17</f>
        <v>9720</v>
      </c>
      <c r="P413" s="56">
        <f>' AMA e UBS Sao Jorge'!P17</f>
        <v>8264</v>
      </c>
      <c r="Q413" s="102">
        <f>' AMA e UBS Sao Jorge'!Q17</f>
        <v>0.85020576131687242</v>
      </c>
    </row>
    <row r="414" spans="1:17">
      <c r="A414" s="240" t="str">
        <f>' AMA e UBS Sao Jorge'!A21</f>
        <v>ESB I - Consultas/atendimentos</v>
      </c>
      <c r="B414" s="118">
        <f>' AMA e UBS Sao Jorge'!B21</f>
        <v>132</v>
      </c>
      <c r="C414" s="83">
        <f>' AMA e UBS Sao Jorge'!C21</f>
        <v>180</v>
      </c>
      <c r="D414" s="84">
        <f>' AMA e UBS Sao Jorge'!D21</f>
        <v>154</v>
      </c>
      <c r="E414" s="84">
        <f>' AMA e UBS Sao Jorge'!E21</f>
        <v>205</v>
      </c>
      <c r="F414" s="84">
        <f>' AMA e UBS Sao Jorge'!F21</f>
        <v>205</v>
      </c>
      <c r="G414" s="84">
        <f>' AMA e UBS Sao Jorge'!G21</f>
        <v>198</v>
      </c>
      <c r="H414" s="84">
        <f>' AMA e UBS Sao Jorge'!H18</f>
        <v>2908</v>
      </c>
      <c r="I414" s="84">
        <f>' AMA e UBS Sao Jorge'!I18</f>
        <v>0</v>
      </c>
      <c r="J414" s="84">
        <f>' AMA e UBS Sao Jorge'!J18</f>
        <v>0</v>
      </c>
      <c r="K414" s="84">
        <f>' AMA e UBS Sao Jorge'!K18</f>
        <v>0</v>
      </c>
      <c r="L414" s="84">
        <f>' AMA e UBS Sao Jorge'!L18</f>
        <v>0</v>
      </c>
      <c r="M414" s="84">
        <f>' AMA e UBS Sao Jorge'!M18</f>
        <v>0</v>
      </c>
      <c r="N414" s="84">
        <f>' AMA e UBS Sao Jorge'!N18</f>
        <v>0</v>
      </c>
      <c r="O414" s="56">
        <f>' AMA e UBS Sao Jorge'!O18</f>
        <v>22464</v>
      </c>
      <c r="P414" s="56">
        <f>' AMA e UBS Sao Jorge'!P18</f>
        <v>18372</v>
      </c>
      <c r="Q414" s="102">
        <f>' AMA e UBS Sao Jorge'!Q18</f>
        <v>0.81784188034188032</v>
      </c>
    </row>
    <row r="415" spans="1:17">
      <c r="A415" s="240" t="str">
        <f>' AMA e UBS Sao Jorge'!A22</f>
        <v>ESB I - TI clínico/restaurador</v>
      </c>
      <c r="B415" s="118">
        <f>' AMA e UBS Sao Jorge'!B22</f>
        <v>30</v>
      </c>
      <c r="C415" s="83">
        <f>' AMA e UBS Sao Jorge'!C22</f>
        <v>19</v>
      </c>
      <c r="D415" s="84">
        <f>' AMA e UBS Sao Jorge'!D22</f>
        <v>40</v>
      </c>
      <c r="E415" s="84">
        <f>' AMA e UBS Sao Jorge'!E22</f>
        <v>57</v>
      </c>
      <c r="F415" s="84">
        <f>' AMA e UBS Sao Jorge'!F22</f>
        <v>57</v>
      </c>
      <c r="G415" s="84">
        <f>' AMA e UBS Sao Jorge'!G22</f>
        <v>42</v>
      </c>
      <c r="H415" s="84">
        <f>' AMA e UBS Sao Jorge'!H19</f>
        <v>20</v>
      </c>
      <c r="I415" s="84">
        <f>' AMA e UBS Sao Jorge'!I19</f>
        <v>0</v>
      </c>
      <c r="J415" s="84">
        <f>' AMA e UBS Sao Jorge'!J19</f>
        <v>0</v>
      </c>
      <c r="K415" s="84">
        <f>' AMA e UBS Sao Jorge'!K19</f>
        <v>0</v>
      </c>
      <c r="L415" s="84">
        <f>' AMA e UBS Sao Jorge'!L19</f>
        <v>0</v>
      </c>
      <c r="M415" s="84">
        <f>' AMA e UBS Sao Jorge'!M19</f>
        <v>0</v>
      </c>
      <c r="N415" s="84">
        <f>' AMA e UBS Sao Jorge'!N19</f>
        <v>0</v>
      </c>
      <c r="O415" s="56">
        <f>' AMA e UBS Sao Jorge'!O19</f>
        <v>864</v>
      </c>
      <c r="P415" s="56">
        <f>' AMA e UBS Sao Jorge'!P19</f>
        <v>502</v>
      </c>
      <c r="Q415" s="102">
        <f>' AMA e UBS Sao Jorge'!Q19</f>
        <v>0.58101851851851849</v>
      </c>
    </row>
    <row r="416" spans="1:17">
      <c r="A416" s="240" t="str">
        <f>' AMA e UBS Sao Jorge'!A23</f>
        <v>ESB I - TI Protese (monitoramento M29)</v>
      </c>
      <c r="B416" s="118">
        <f>' AMA e UBS Sao Jorge'!B23</f>
        <v>2</v>
      </c>
      <c r="C416" s="83">
        <f>' AMA e UBS Sao Jorge'!C23</f>
        <v>0</v>
      </c>
      <c r="D416" s="84">
        <f>' AMA e UBS Sao Jorge'!D23</f>
        <v>0</v>
      </c>
      <c r="E416" s="84">
        <f>' AMA e UBS Sao Jorge'!E23</f>
        <v>0</v>
      </c>
      <c r="F416" s="84">
        <f>' AMA e UBS Sao Jorge'!F23</f>
        <v>0</v>
      </c>
      <c r="G416" s="84">
        <f>' AMA e UBS Sao Jorge'!G23</f>
        <v>0</v>
      </c>
      <c r="H416" s="84">
        <f>' AMA e UBS Sao Jorge'!H20</f>
        <v>69</v>
      </c>
      <c r="I416" s="84">
        <f>' AMA e UBS Sao Jorge'!I20</f>
        <v>0</v>
      </c>
      <c r="J416" s="84">
        <f>' AMA e UBS Sao Jorge'!J20</f>
        <v>0</v>
      </c>
      <c r="K416" s="84">
        <f>' AMA e UBS Sao Jorge'!K20</f>
        <v>0</v>
      </c>
      <c r="L416" s="84">
        <f>' AMA e UBS Sao Jorge'!L20</f>
        <v>0</v>
      </c>
      <c r="M416" s="84">
        <f>' AMA e UBS Sao Jorge'!M20</f>
        <v>0</v>
      </c>
      <c r="N416" s="84">
        <f>' AMA e UBS Sao Jorge'!N20</f>
        <v>0</v>
      </c>
      <c r="O416" s="56">
        <f>' AMA e UBS Sao Jorge'!O20</f>
        <v>864</v>
      </c>
      <c r="P416" s="56">
        <f>' AMA e UBS Sao Jorge'!P20</f>
        <v>548</v>
      </c>
      <c r="Q416" s="102">
        <f>' AMA e UBS Sao Jorge'!Q20</f>
        <v>0.6342592592592593</v>
      </c>
    </row>
    <row r="417" spans="1:17">
      <c r="A417" s="240" t="str">
        <f>' AMA e UBS Sao Jorge'!A24</f>
        <v>ESB II - Consultas/atendimentos - RT</v>
      </c>
      <c r="B417" s="118">
        <f>' AMA e UBS Sao Jorge'!B24</f>
        <v>90</v>
      </c>
      <c r="C417" s="83">
        <f>' AMA e UBS Sao Jorge'!C24</f>
        <v>176</v>
      </c>
      <c r="D417" s="84">
        <f>' AMA e UBS Sao Jorge'!D24</f>
        <v>157</v>
      </c>
      <c r="E417" s="84">
        <f>' AMA e UBS Sao Jorge'!E24</f>
        <v>157</v>
      </c>
      <c r="F417" s="84">
        <f>' AMA e UBS Sao Jorge'!F24</f>
        <v>141</v>
      </c>
      <c r="G417" s="84">
        <f>' AMA e UBS Sao Jorge'!G24</f>
        <v>170</v>
      </c>
      <c r="H417" s="84">
        <f>' AMA e UBS Sao Jorge'!H21</f>
        <v>56</v>
      </c>
      <c r="I417" s="84">
        <f>' AMA e UBS Sao Jorge'!I21</f>
        <v>0</v>
      </c>
      <c r="J417" s="84">
        <f>' AMA e UBS Sao Jorge'!J21</f>
        <v>0</v>
      </c>
      <c r="K417" s="84">
        <f>' AMA e UBS Sao Jorge'!K21</f>
        <v>0</v>
      </c>
      <c r="L417" s="84">
        <f>' AMA e UBS Sao Jorge'!L21</f>
        <v>0</v>
      </c>
      <c r="M417" s="84">
        <f>' AMA e UBS Sao Jorge'!M21</f>
        <v>0</v>
      </c>
      <c r="N417" s="84">
        <f>' AMA e UBS Sao Jorge'!N21</f>
        <v>0</v>
      </c>
      <c r="O417" s="56">
        <f>' AMA e UBS Sao Jorge'!O21</f>
        <v>792</v>
      </c>
      <c r="P417" s="56">
        <f>' AMA e UBS Sao Jorge'!P21</f>
        <v>998</v>
      </c>
      <c r="Q417" s="102">
        <f>' AMA e UBS Sao Jorge'!Q21</f>
        <v>1.2601010101010102</v>
      </c>
    </row>
    <row r="418" spans="1:17">
      <c r="A418" s="240" t="str">
        <f>' AMA e UBS Sao Jorge'!A25</f>
        <v>ESB II - TI clínico/restaurador - RT</v>
      </c>
      <c r="B418" s="118">
        <f>' AMA e UBS Sao Jorge'!B25</f>
        <v>20</v>
      </c>
      <c r="C418" s="83">
        <f>' AMA e UBS Sao Jorge'!C25</f>
        <v>24</v>
      </c>
      <c r="D418" s="84">
        <f>' AMA e UBS Sao Jorge'!D25</f>
        <v>32</v>
      </c>
      <c r="E418" s="84">
        <f>' AMA e UBS Sao Jorge'!E25</f>
        <v>33</v>
      </c>
      <c r="F418" s="84">
        <f>' AMA e UBS Sao Jorge'!F25</f>
        <v>27</v>
      </c>
      <c r="G418" s="84">
        <f>' AMA e UBS Sao Jorge'!G25</f>
        <v>49</v>
      </c>
      <c r="H418" s="84">
        <f>' AMA e UBS Sao Jorge'!H22</f>
        <v>8</v>
      </c>
      <c r="I418" s="84">
        <f>' AMA e UBS Sao Jorge'!I22</f>
        <v>0</v>
      </c>
      <c r="J418" s="84">
        <f>' AMA e UBS Sao Jorge'!J22</f>
        <v>0</v>
      </c>
      <c r="K418" s="84">
        <f>' AMA e UBS Sao Jorge'!K22</f>
        <v>0</v>
      </c>
      <c r="L418" s="84">
        <f>' AMA e UBS Sao Jorge'!L22</f>
        <v>0</v>
      </c>
      <c r="M418" s="84">
        <f>' AMA e UBS Sao Jorge'!M22</f>
        <v>0</v>
      </c>
      <c r="N418" s="84">
        <f>' AMA e UBS Sao Jorge'!N22</f>
        <v>0</v>
      </c>
      <c r="O418" s="56">
        <f>' AMA e UBS Sao Jorge'!O22</f>
        <v>180</v>
      </c>
      <c r="P418" s="56">
        <f>' AMA e UBS Sao Jorge'!P22</f>
        <v>223</v>
      </c>
      <c r="Q418" s="102">
        <f>' AMA e UBS Sao Jorge'!Q22</f>
        <v>1.2388888888888889</v>
      </c>
    </row>
    <row r="419" spans="1:17">
      <c r="A419" s="240" t="str">
        <f>' AMA e UBS Sao Jorge'!A26</f>
        <v>ESB II - TI Protese (monitoramento M29)</v>
      </c>
      <c r="B419" s="118">
        <f>' AMA e UBS Sao Jorge'!B26</f>
        <v>3</v>
      </c>
      <c r="C419" s="83">
        <f>' AMA e UBS Sao Jorge'!C26</f>
        <v>0</v>
      </c>
      <c r="D419" s="84">
        <f>' AMA e UBS Sao Jorge'!D26</f>
        <v>0</v>
      </c>
      <c r="E419" s="84">
        <f>' AMA e UBS Sao Jorge'!E26</f>
        <v>0</v>
      </c>
      <c r="F419" s="84">
        <f>' AMA e UBS Sao Jorge'!F26</f>
        <v>0</v>
      </c>
      <c r="G419" s="84">
        <f>' AMA e UBS Sao Jorge'!G26</f>
        <v>0</v>
      </c>
      <c r="H419" s="84">
        <f>' AMA e UBS Sao Jorge'!H23</f>
        <v>0</v>
      </c>
      <c r="I419" s="84">
        <f>' AMA e UBS Sao Jorge'!I23</f>
        <v>0</v>
      </c>
      <c r="J419" s="84">
        <f>' AMA e UBS Sao Jorge'!J23</f>
        <v>0</v>
      </c>
      <c r="K419" s="84">
        <f>' AMA e UBS Sao Jorge'!K23</f>
        <v>0</v>
      </c>
      <c r="L419" s="84">
        <f>' AMA e UBS Sao Jorge'!L23</f>
        <v>0</v>
      </c>
      <c r="M419" s="84">
        <f>' AMA e UBS Sao Jorge'!M23</f>
        <v>0</v>
      </c>
      <c r="N419" s="84">
        <f>' AMA e UBS Sao Jorge'!N23</f>
        <v>0</v>
      </c>
      <c r="O419" s="56">
        <f>' AMA e UBS Sao Jorge'!O23</f>
        <v>12</v>
      </c>
      <c r="P419" s="56">
        <f>' AMA e UBS Sao Jorge'!P23</f>
        <v>0</v>
      </c>
      <c r="Q419" s="102">
        <f>' AMA e UBS Sao Jorge'!Q23</f>
        <v>0</v>
      </c>
    </row>
    <row r="420" spans="1:17">
      <c r="A420" s="240" t="str">
        <f>' AMA e UBS Sao Jorge'!A27</f>
        <v>Atividades Coletivas - Assistente Social</v>
      </c>
      <c r="B420" s="118">
        <f>' AMA e UBS Sao Jorge'!B27</f>
        <v>30</v>
      </c>
      <c r="C420" s="83">
        <f>' AMA e UBS Sao Jorge'!C27</f>
        <v>4</v>
      </c>
      <c r="D420" s="84">
        <f>' AMA e UBS Sao Jorge'!D27</f>
        <v>0</v>
      </c>
      <c r="E420" s="84">
        <f>' AMA e UBS Sao Jorge'!E27</f>
        <v>0</v>
      </c>
      <c r="F420" s="84" t="str">
        <f>' AMA e UBS Sao Jorge'!F27</f>
        <v>-</v>
      </c>
      <c r="G420" s="84">
        <f>' AMA e UBS Sao Jorge'!G27</f>
        <v>0</v>
      </c>
      <c r="H420" s="84">
        <f>' AMA e UBS Sao Jorge'!H25</f>
        <v>28</v>
      </c>
      <c r="I420" s="84">
        <f>' AMA e UBS Sao Jorge'!I25</f>
        <v>0</v>
      </c>
      <c r="J420" s="84">
        <f>' AMA e UBS Sao Jorge'!J25</f>
        <v>0</v>
      </c>
      <c r="K420" s="84">
        <f>' AMA e UBS Sao Jorge'!K25</f>
        <v>0</v>
      </c>
      <c r="L420" s="84">
        <f>' AMA e UBS Sao Jorge'!L25</f>
        <v>0</v>
      </c>
      <c r="M420" s="84">
        <f>' AMA e UBS Sao Jorge'!M25</f>
        <v>0</v>
      </c>
      <c r="N420" s="84">
        <f>' AMA e UBS Sao Jorge'!N25</f>
        <v>0</v>
      </c>
      <c r="O420" s="56">
        <f>' AMA e UBS Sao Jorge'!O25</f>
        <v>120</v>
      </c>
      <c r="P420" s="56">
        <f>' AMA e UBS Sao Jorge'!P25</f>
        <v>193</v>
      </c>
      <c r="Q420" s="102">
        <f>' AMA e UBS Sao Jorge'!Q25</f>
        <v>1.6083333333333334</v>
      </c>
    </row>
    <row r="421" spans="1:17">
      <c r="A421" s="240" t="str">
        <f>' AMA e UBS Sao Jorge'!A28</f>
        <v xml:space="preserve">Atividades Coletivas - Farmacêutico </v>
      </c>
      <c r="B421" s="118">
        <f>' AMA e UBS Sao Jorge'!B28</f>
        <v>16</v>
      </c>
      <c r="C421" s="83">
        <f>' AMA e UBS Sao Jorge'!C28</f>
        <v>1</v>
      </c>
      <c r="D421" s="84">
        <f>' AMA e UBS Sao Jorge'!D28</f>
        <v>0</v>
      </c>
      <c r="E421" s="84">
        <f>' AMA e UBS Sao Jorge'!E28</f>
        <v>0</v>
      </c>
      <c r="F421" s="84" t="str">
        <f>' AMA e UBS Sao Jorge'!F28</f>
        <v>-</v>
      </c>
      <c r="G421" s="84">
        <f>' AMA e UBS Sao Jorge'!G28</f>
        <v>0</v>
      </c>
      <c r="H421" s="84">
        <f>' AMA e UBS Sao Jorge'!H26</f>
        <v>0</v>
      </c>
      <c r="I421" s="84">
        <f>' AMA e UBS Sao Jorge'!I26</f>
        <v>0</v>
      </c>
      <c r="J421" s="84">
        <f>' AMA e UBS Sao Jorge'!J26</f>
        <v>0</v>
      </c>
      <c r="K421" s="84">
        <f>' AMA e UBS Sao Jorge'!K26</f>
        <v>0</v>
      </c>
      <c r="L421" s="84">
        <f>' AMA e UBS Sao Jorge'!L26</f>
        <v>0</v>
      </c>
      <c r="M421" s="84">
        <f>' AMA e UBS Sao Jorge'!M26</f>
        <v>0</v>
      </c>
      <c r="N421" s="84">
        <f>' AMA e UBS Sao Jorge'!N26</f>
        <v>0</v>
      </c>
      <c r="O421" s="56">
        <f>' AMA e UBS Sao Jorge'!O26</f>
        <v>18</v>
      </c>
      <c r="P421" s="56">
        <f>' AMA e UBS Sao Jorge'!P26</f>
        <v>0</v>
      </c>
      <c r="Q421" s="102">
        <f>' AMA e UBS Sao Jorge'!Q26</f>
        <v>0</v>
      </c>
    </row>
    <row r="422" spans="1:17">
      <c r="A422" s="240" t="str">
        <f>' AMA e UBS Sao Jorge'!A29</f>
        <v>Atividades Coletivas - Fisioterapeuta</v>
      </c>
      <c r="B422" s="118">
        <f>' AMA e UBS Sao Jorge'!B29</f>
        <v>20</v>
      </c>
      <c r="C422" s="83">
        <f>' AMA e UBS Sao Jorge'!C29</f>
        <v>7</v>
      </c>
      <c r="D422" s="84">
        <f>' AMA e UBS Sao Jorge'!D29</f>
        <v>0</v>
      </c>
      <c r="E422" s="84">
        <f>' AMA e UBS Sao Jorge'!E29</f>
        <v>0</v>
      </c>
      <c r="F422" s="84" t="str">
        <f>' AMA e UBS Sao Jorge'!F29</f>
        <v>-</v>
      </c>
      <c r="G422" s="84">
        <f>' AMA e UBS Sao Jorge'!G29</f>
        <v>0</v>
      </c>
      <c r="H422" s="84">
        <f>' AMA e UBS Sao Jorge'!H27</f>
        <v>20</v>
      </c>
      <c r="I422" s="84">
        <f>' AMA e UBS Sao Jorge'!I27</f>
        <v>0</v>
      </c>
      <c r="J422" s="84">
        <f>' AMA e UBS Sao Jorge'!J27</f>
        <v>0</v>
      </c>
      <c r="K422" s="84">
        <f>' AMA e UBS Sao Jorge'!K27</f>
        <v>0</v>
      </c>
      <c r="L422" s="84">
        <f>' AMA e UBS Sao Jorge'!L27</f>
        <v>0</v>
      </c>
      <c r="M422" s="84">
        <f>' AMA e UBS Sao Jorge'!M27</f>
        <v>0</v>
      </c>
      <c r="N422" s="84">
        <f>' AMA e UBS Sao Jorge'!N27</f>
        <v>0</v>
      </c>
      <c r="O422" s="56">
        <f>' AMA e UBS Sao Jorge'!O27</f>
        <v>150</v>
      </c>
      <c r="P422" s="56">
        <f>' AMA e UBS Sao Jorge'!P27</f>
        <v>24</v>
      </c>
      <c r="Q422" s="102">
        <f>' AMA e UBS Sao Jorge'!Q27</f>
        <v>0.16</v>
      </c>
    </row>
    <row r="423" spans="1:17">
      <c r="A423" s="240" t="str">
        <f>' AMA e UBS Sao Jorge'!A30</f>
        <v xml:space="preserve">Atividades Coletivas - Fonoaudiologo </v>
      </c>
      <c r="B423" s="118">
        <f>' AMA e UBS Sao Jorge'!B30</f>
        <v>40</v>
      </c>
      <c r="C423" s="83">
        <f>' AMA e UBS Sao Jorge'!C30</f>
        <v>0</v>
      </c>
      <c r="D423" s="84">
        <f>' AMA e UBS Sao Jorge'!D30</f>
        <v>0</v>
      </c>
      <c r="E423" s="84">
        <f>' AMA e UBS Sao Jorge'!E30</f>
        <v>0</v>
      </c>
      <c r="F423" s="84" t="str">
        <f>' AMA e UBS Sao Jorge'!F30</f>
        <v>-</v>
      </c>
      <c r="G423" s="84">
        <f>' AMA e UBS Sao Jorge'!G30</f>
        <v>0</v>
      </c>
      <c r="H423" s="83">
        <f>' AMA e UBS Sao Jorge'!H28</f>
        <v>1</v>
      </c>
      <c r="I423" s="83">
        <f>' AMA e UBS Sao Jorge'!I28</f>
        <v>0</v>
      </c>
      <c r="J423" s="83">
        <f>' AMA e UBS Sao Jorge'!J28</f>
        <v>0</v>
      </c>
      <c r="K423" s="83">
        <f>' AMA e UBS Sao Jorge'!K28</f>
        <v>0</v>
      </c>
      <c r="L423" s="83">
        <f>' AMA e UBS Sao Jorge'!L28</f>
        <v>0</v>
      </c>
      <c r="M423" s="83">
        <f>' AMA e UBS Sao Jorge'!M28</f>
        <v>0</v>
      </c>
      <c r="N423" s="83">
        <f>' AMA e UBS Sao Jorge'!N28</f>
        <v>0</v>
      </c>
      <c r="O423" s="56">
        <f>' AMA e UBS Sao Jorge'!O28</f>
        <v>80</v>
      </c>
      <c r="P423" s="56">
        <f>' AMA e UBS Sao Jorge'!P28</f>
        <v>2</v>
      </c>
      <c r="Q423" s="102">
        <f>' AMA e UBS Sao Jorge'!Q28</f>
        <v>2.5000000000000001E-2</v>
      </c>
    </row>
    <row r="424" spans="1:17">
      <c r="A424" s="240" t="str">
        <f>' AMA e UBS Sao Jorge'!A31</f>
        <v xml:space="preserve">Atividades Coletivas - Nutricionista </v>
      </c>
      <c r="B424" s="118">
        <f>' AMA e UBS Sao Jorge'!B31</f>
        <v>40</v>
      </c>
      <c r="C424" s="83">
        <f>' AMA e UBS Sao Jorge'!C31</f>
        <v>0</v>
      </c>
      <c r="D424" s="84">
        <f>' AMA e UBS Sao Jorge'!D31</f>
        <v>0</v>
      </c>
      <c r="E424" s="84">
        <f>' AMA e UBS Sao Jorge'!E31</f>
        <v>0</v>
      </c>
      <c r="F424" s="84" t="str">
        <f>' AMA e UBS Sao Jorge'!F31</f>
        <v>-</v>
      </c>
      <c r="G424" s="84">
        <f>' AMA e UBS Sao Jorge'!G31</f>
        <v>0</v>
      </c>
      <c r="H424" s="84">
        <f>' AMA e UBS Sao Jorge'!H29</f>
        <v>2</v>
      </c>
      <c r="I424" s="84">
        <f>' AMA e UBS Sao Jorge'!I29</f>
        <v>0</v>
      </c>
      <c r="J424" s="84">
        <f>' AMA e UBS Sao Jorge'!J29</f>
        <v>0</v>
      </c>
      <c r="K424" s="84">
        <f>' AMA e UBS Sao Jorge'!K29</f>
        <v>0</v>
      </c>
      <c r="L424" s="84">
        <f>' AMA e UBS Sao Jorge'!L29</f>
        <v>0</v>
      </c>
      <c r="M424" s="84">
        <f>' AMA e UBS Sao Jorge'!M29</f>
        <v>0</v>
      </c>
      <c r="N424" s="84">
        <f>' AMA e UBS Sao Jorge'!N29</f>
        <v>0</v>
      </c>
      <c r="O424" s="56">
        <f>' AMA e UBS Sao Jorge'!O29</f>
        <v>100</v>
      </c>
      <c r="P424" s="56">
        <f>' AMA e UBS Sao Jorge'!P29</f>
        <v>9</v>
      </c>
      <c r="Q424" s="102">
        <f>' AMA e UBS Sao Jorge'!Q29</f>
        <v>0.09</v>
      </c>
    </row>
    <row r="425" spans="1:17">
      <c r="A425" s="240" t="str">
        <f>' AMA e UBS Sao Jorge'!A32</f>
        <v>Atividades Coletivas - Psicólogo</v>
      </c>
      <c r="B425" s="118">
        <f>' AMA e UBS Sao Jorge'!B32</f>
        <v>40</v>
      </c>
      <c r="C425" s="83">
        <f>' AMA e UBS Sao Jorge'!C32</f>
        <v>3</v>
      </c>
      <c r="D425" s="84">
        <f>' AMA e UBS Sao Jorge'!D32</f>
        <v>0</v>
      </c>
      <c r="E425" s="84">
        <f>' AMA e UBS Sao Jorge'!E32</f>
        <v>0</v>
      </c>
      <c r="F425" s="84" t="str">
        <f>' AMA e UBS Sao Jorge'!F32</f>
        <v>-</v>
      </c>
      <c r="G425" s="84">
        <f>' AMA e UBS Sao Jorge'!G32</f>
        <v>0</v>
      </c>
      <c r="H425" s="84">
        <f>' AMA e UBS Sao Jorge'!H30</f>
        <v>0</v>
      </c>
      <c r="I425" s="84">
        <f>' AMA e UBS Sao Jorge'!I30</f>
        <v>0</v>
      </c>
      <c r="J425" s="84">
        <f>' AMA e UBS Sao Jorge'!J30</f>
        <v>0</v>
      </c>
      <c r="K425" s="84">
        <f>' AMA e UBS Sao Jorge'!K30</f>
        <v>0</v>
      </c>
      <c r="L425" s="84">
        <f>' AMA e UBS Sao Jorge'!L30</f>
        <v>0</v>
      </c>
      <c r="M425" s="84">
        <f>' AMA e UBS Sao Jorge'!M30</f>
        <v>0</v>
      </c>
      <c r="N425" s="84">
        <f>' AMA e UBS Sao Jorge'!N30</f>
        <v>0</v>
      </c>
      <c r="O425" s="56">
        <f>' AMA e UBS Sao Jorge'!O30</f>
        <v>200</v>
      </c>
      <c r="P425" s="56">
        <f>' AMA e UBS Sao Jorge'!P30</f>
        <v>0</v>
      </c>
      <c r="Q425" s="102">
        <f>' AMA e UBS Sao Jorge'!Q30</f>
        <v>0</v>
      </c>
    </row>
    <row r="426" spans="1:17">
      <c r="A426" s="240" t="str">
        <f>' AMA e UBS Sao Jorge'!A33</f>
        <v>Atividades Coletivas - Médico Psiquiatra</v>
      </c>
      <c r="B426" s="118">
        <f>' AMA e UBS Sao Jorge'!B33</f>
        <v>4</v>
      </c>
      <c r="C426" s="83">
        <f>' AMA e UBS Sao Jorge'!C33</f>
        <v>0</v>
      </c>
      <c r="D426" s="84">
        <f>' AMA e UBS Sao Jorge'!D33</f>
        <v>0</v>
      </c>
      <c r="E426" s="84">
        <f>' AMA e UBS Sao Jorge'!E33</f>
        <v>0</v>
      </c>
      <c r="F426" s="84" t="str">
        <f>' AMA e UBS Sao Jorge'!F33</f>
        <v>-</v>
      </c>
      <c r="G426" s="84">
        <f>' AMA e UBS Sao Jorge'!G33</f>
        <v>0</v>
      </c>
      <c r="H426" s="84">
        <f>' AMA e UBS Sao Jorge'!H31</f>
        <v>0</v>
      </c>
      <c r="I426" s="84">
        <f>' AMA e UBS Sao Jorge'!I31</f>
        <v>0</v>
      </c>
      <c r="J426" s="84">
        <f>' AMA e UBS Sao Jorge'!J31</f>
        <v>0</v>
      </c>
      <c r="K426" s="84">
        <f>' AMA e UBS Sao Jorge'!K31</f>
        <v>0</v>
      </c>
      <c r="L426" s="84">
        <f>' AMA e UBS Sao Jorge'!L31</f>
        <v>0</v>
      </c>
      <c r="M426" s="84">
        <f>' AMA e UBS Sao Jorge'!M31</f>
        <v>0</v>
      </c>
      <c r="N426" s="84">
        <f>' AMA e UBS Sao Jorge'!N31</f>
        <v>0</v>
      </c>
      <c r="O426" s="56">
        <f>' AMA e UBS Sao Jorge'!O31</f>
        <v>200</v>
      </c>
      <c r="P426" s="56">
        <f>' AMA e UBS Sao Jorge'!P31</f>
        <v>0</v>
      </c>
      <c r="Q426" s="102">
        <f>' AMA e UBS Sao Jorge'!Q31</f>
        <v>0</v>
      </c>
    </row>
    <row r="427" spans="1:17">
      <c r="A427" s="240" t="str">
        <f>' AMA e UBS Sao Jorge'!A34</f>
        <v>Atividades Coletivas - Terapeuta Ocupacional</v>
      </c>
      <c r="B427" s="118">
        <f>' AMA e UBS Sao Jorge'!B34</f>
        <v>20</v>
      </c>
      <c r="C427" s="83">
        <f>' AMA e UBS Sao Jorge'!C34</f>
        <v>3</v>
      </c>
      <c r="D427" s="84">
        <f>' AMA e UBS Sao Jorge'!D34</f>
        <v>0</v>
      </c>
      <c r="E427" s="84">
        <f>' AMA e UBS Sao Jorge'!E34</f>
        <v>0</v>
      </c>
      <c r="F427" s="84" t="str">
        <f>' AMA e UBS Sao Jorge'!F34</f>
        <v>-</v>
      </c>
      <c r="G427" s="84">
        <f>' AMA e UBS Sao Jorge'!G34</f>
        <v>0</v>
      </c>
      <c r="H427" s="84">
        <f>' AMA e UBS Sao Jorge'!H32</f>
        <v>0</v>
      </c>
      <c r="I427" s="84">
        <f>' AMA e UBS Sao Jorge'!I32</f>
        <v>0</v>
      </c>
      <c r="J427" s="84">
        <f>' AMA e UBS Sao Jorge'!J32</f>
        <v>0</v>
      </c>
      <c r="K427" s="84">
        <f>' AMA e UBS Sao Jorge'!K32</f>
        <v>0</v>
      </c>
      <c r="L427" s="84">
        <f>' AMA e UBS Sao Jorge'!L32</f>
        <v>0</v>
      </c>
      <c r="M427" s="84">
        <f>' AMA e UBS Sao Jorge'!M32</f>
        <v>0</v>
      </c>
      <c r="N427" s="84">
        <f>' AMA e UBS Sao Jorge'!N32</f>
        <v>0</v>
      </c>
      <c r="O427" s="56">
        <f>' AMA e UBS Sao Jorge'!O32</f>
        <v>200</v>
      </c>
      <c r="P427" s="56">
        <f>' AMA e UBS Sao Jorge'!P32</f>
        <v>3</v>
      </c>
      <c r="Q427" s="102">
        <f>' AMA e UBS Sao Jorge'!Q32</f>
        <v>1.4999999999999999E-2</v>
      </c>
    </row>
    <row r="428" spans="1:17">
      <c r="A428" s="240" t="str">
        <f>' AMA e UBS Sao Jorge'!A35</f>
        <v>PICS - Atividade coletiva</v>
      </c>
      <c r="B428" s="118">
        <f>' AMA e UBS Sao Jorge'!B35</f>
        <v>40</v>
      </c>
      <c r="C428" s="83">
        <f>' AMA e UBS Sao Jorge'!C35</f>
        <v>6</v>
      </c>
      <c r="D428" s="84">
        <f>' AMA e UBS Sao Jorge'!D35</f>
        <v>3</v>
      </c>
      <c r="E428" s="84">
        <f>' AMA e UBS Sao Jorge'!E35</f>
        <v>2</v>
      </c>
      <c r="F428" s="84">
        <f>' AMA e UBS Sao Jorge'!F35</f>
        <v>1</v>
      </c>
      <c r="G428" s="84">
        <f>' AMA e UBS Sao Jorge'!G35</f>
        <v>0</v>
      </c>
      <c r="H428" s="84">
        <f>' AMA e UBS Sao Jorge'!H33</f>
        <v>0</v>
      </c>
      <c r="I428" s="84">
        <f>' AMA e UBS Sao Jorge'!I33</f>
        <v>0</v>
      </c>
      <c r="J428" s="84">
        <f>' AMA e UBS Sao Jorge'!J33</f>
        <v>0</v>
      </c>
      <c r="K428" s="84">
        <f>' AMA e UBS Sao Jorge'!K33</f>
        <v>0</v>
      </c>
      <c r="L428" s="84">
        <f>' AMA e UBS Sao Jorge'!L33</f>
        <v>0</v>
      </c>
      <c r="M428" s="84">
        <f>' AMA e UBS Sao Jorge'!M33</f>
        <v>0</v>
      </c>
      <c r="N428" s="84">
        <f>' AMA e UBS Sao Jorge'!N33</f>
        <v>0</v>
      </c>
      <c r="O428" s="56">
        <f>' AMA e UBS Sao Jorge'!O33</f>
        <v>20</v>
      </c>
      <c r="P428" s="56">
        <f>' AMA e UBS Sao Jorge'!P33</f>
        <v>0</v>
      </c>
      <c r="Q428" s="102">
        <f>' AMA e UBS Sao Jorge'!Q33</f>
        <v>0</v>
      </c>
    </row>
    <row r="429" spans="1:17">
      <c r="A429" s="240" t="str">
        <f>' AMA e UBS Sao Jorge'!A36</f>
        <v>PICS - Atividade individual</v>
      </c>
      <c r="B429" s="118">
        <f>' AMA e UBS Sao Jorge'!B36</f>
        <v>60</v>
      </c>
      <c r="C429" s="83">
        <f>' AMA e UBS Sao Jorge'!C36</f>
        <v>89</v>
      </c>
      <c r="D429" s="84">
        <f>' AMA e UBS Sao Jorge'!D36</f>
        <v>73</v>
      </c>
      <c r="E429" s="84">
        <f>' AMA e UBS Sao Jorge'!E36</f>
        <v>85</v>
      </c>
      <c r="F429" s="84">
        <f>' AMA e UBS Sao Jorge'!F36</f>
        <v>67</v>
      </c>
      <c r="G429" s="84">
        <f>' AMA e UBS Sao Jorge'!G36</f>
        <v>17</v>
      </c>
      <c r="H429" s="422">
        <f>' AMA e UBS Sao Jorge'!H34</f>
        <v>17</v>
      </c>
      <c r="I429" s="422">
        <f>' AMA e UBS Sao Jorge'!I34</f>
        <v>0</v>
      </c>
      <c r="J429" s="422">
        <f>' AMA e UBS Sao Jorge'!J34</f>
        <v>0</v>
      </c>
      <c r="K429" s="422">
        <f>' AMA e UBS Sao Jorge'!K34</f>
        <v>0</v>
      </c>
      <c r="L429" s="422">
        <f>' AMA e UBS Sao Jorge'!L34</f>
        <v>0</v>
      </c>
      <c r="M429" s="422">
        <f>' AMA e UBS Sao Jorge'!M34</f>
        <v>0</v>
      </c>
      <c r="N429" s="422">
        <f>' AMA e UBS Sao Jorge'!N34</f>
        <v>0</v>
      </c>
      <c r="O429" s="423">
        <f>' AMA e UBS Sao Jorge'!O34</f>
        <v>100</v>
      </c>
      <c r="P429" s="423">
        <f>' AMA e UBS Sao Jorge'!P34</f>
        <v>20</v>
      </c>
      <c r="Q429" s="436">
        <f>' AMA e UBS Sao Jorge'!Q34</f>
        <v>0.2</v>
      </c>
    </row>
    <row r="430" spans="1:17">
      <c r="A430" s="240" t="str">
        <f>' AMA e UBS Sao Jorge'!A37</f>
        <v>Visita Domiciliar do Agente Comunitário de Saúde</v>
      </c>
      <c r="B430" s="118">
        <f>' AMA e UBS Sao Jorge'!B37</f>
        <v>11000</v>
      </c>
      <c r="C430" s="83">
        <f>' AMA e UBS Sao Jorge'!C37</f>
        <v>13333</v>
      </c>
      <c r="D430" s="84">
        <f>' AMA e UBS Sao Jorge'!D37</f>
        <v>13871</v>
      </c>
      <c r="E430" s="84">
        <f>' AMA e UBS Sao Jorge'!E37</f>
        <v>13062</v>
      </c>
      <c r="F430" s="84">
        <f>' AMA e UBS Sao Jorge'!F37</f>
        <v>11330</v>
      </c>
      <c r="G430" s="84">
        <f>' AMA e UBS Sao Jorge'!G37</f>
        <v>3822</v>
      </c>
      <c r="H430" s="422">
        <f>' AMA e UBS Sao Jorge'!H35</f>
        <v>97</v>
      </c>
      <c r="I430" s="422">
        <f>' AMA e UBS Sao Jorge'!I35</f>
        <v>0</v>
      </c>
      <c r="J430" s="422">
        <f>' AMA e UBS Sao Jorge'!J35</f>
        <v>0</v>
      </c>
      <c r="K430" s="422">
        <f>' AMA e UBS Sao Jorge'!K35</f>
        <v>0</v>
      </c>
      <c r="L430" s="422">
        <f>' AMA e UBS Sao Jorge'!L35</f>
        <v>0</v>
      </c>
      <c r="M430" s="422">
        <f>' AMA e UBS Sao Jorge'!M35</f>
        <v>0</v>
      </c>
      <c r="N430" s="422">
        <f>' AMA e UBS Sao Jorge'!N35</f>
        <v>0</v>
      </c>
      <c r="O430" s="423">
        <f>' AMA e UBS Sao Jorge'!O35</f>
        <v>240</v>
      </c>
      <c r="P430" s="423">
        <f>' AMA e UBS Sao Jorge'!P35</f>
        <v>109</v>
      </c>
      <c r="Q430" s="436">
        <f>' AMA e UBS Sao Jorge'!Q35</f>
        <v>0.45416666666666666</v>
      </c>
    </row>
    <row r="431" spans="1:17" ht="16.5" thickBot="1">
      <c r="A431" s="254" t="str">
        <f>' AMA e UBS Sao Jorge'!A38</f>
        <v>Visita Domiciliar do Aux Enf ESF/Téc Enf ESF</v>
      </c>
      <c r="B431" s="424">
        <f>' AMA e UBS Sao Jorge'!B38</f>
        <v>576</v>
      </c>
      <c r="C431" s="83">
        <f>' AMA e UBS Sao Jorge'!C38</f>
        <v>232</v>
      </c>
      <c r="D431" s="121">
        <f>' AMA e UBS Sao Jorge'!D38</f>
        <v>422</v>
      </c>
      <c r="E431" s="121">
        <f>' AMA e UBS Sao Jorge'!E38</f>
        <v>487</v>
      </c>
      <c r="F431" s="121">
        <f>' AMA e UBS Sao Jorge'!F38</f>
        <v>521</v>
      </c>
      <c r="G431" s="121">
        <f>' AMA e UBS Sao Jorge'!G38</f>
        <v>464</v>
      </c>
      <c r="H431" s="121">
        <f>' AMA e UBS Sao Jorge'!H36</f>
        <v>53</v>
      </c>
      <c r="I431" s="121">
        <f>' AMA e UBS Sao Jorge'!I36</f>
        <v>0</v>
      </c>
      <c r="J431" s="121">
        <f>' AMA e UBS Sao Jorge'!J36</f>
        <v>0</v>
      </c>
      <c r="K431" s="121">
        <f>' AMA e UBS Sao Jorge'!K36</f>
        <v>0</v>
      </c>
      <c r="L431" s="121">
        <f>' AMA e UBS Sao Jorge'!L36</f>
        <v>0</v>
      </c>
      <c r="M431" s="121">
        <f>' AMA e UBS Sao Jorge'!M36</f>
        <v>0</v>
      </c>
      <c r="N431" s="121">
        <f>' AMA e UBS Sao Jorge'!N36</f>
        <v>0</v>
      </c>
      <c r="O431" s="122">
        <f>' AMA e UBS Sao Jorge'!O36</f>
        <v>360</v>
      </c>
      <c r="P431" s="122">
        <f>' AMA e UBS Sao Jorge'!P36</f>
        <v>384</v>
      </c>
      <c r="Q431" s="123">
        <f>' AMA e UBS Sao Jorge'!Q36</f>
        <v>1.0666666666666667</v>
      </c>
    </row>
    <row r="432" spans="1:17" ht="16.5" thickBot="1">
      <c r="A432" s="107" t="str">
        <f>' AMA e UBS Sao Jorge'!A39</f>
        <v>SOMA</v>
      </c>
      <c r="B432" s="139">
        <f>' AMA e UBS Sao Jorge'!B39</f>
        <v>18391</v>
      </c>
      <c r="C432" s="109">
        <f>' AMA e UBS Sao Jorge'!C39</f>
        <v>19444</v>
      </c>
      <c r="D432" s="135">
        <f>' AMA e UBS Sao Jorge'!D39</f>
        <v>19586</v>
      </c>
      <c r="E432" s="135">
        <f>' AMA e UBS Sao Jorge'!E39</f>
        <v>20327</v>
      </c>
      <c r="F432" s="135">
        <f>' AMA e UBS Sao Jorge'!F39</f>
        <v>16843</v>
      </c>
      <c r="G432" s="135">
        <f>' AMA e UBS Sao Jorge'!G39</f>
        <v>9707</v>
      </c>
      <c r="H432" s="135">
        <f>' AMA e UBS Sao Jorge'!H39</f>
        <v>5082</v>
      </c>
      <c r="I432" s="135">
        <f>' AMA e UBS Sao Jorge'!I39</f>
        <v>0</v>
      </c>
      <c r="J432" s="135">
        <f>' AMA e UBS Sao Jorge'!J39</f>
        <v>0</v>
      </c>
      <c r="K432" s="135">
        <f>' AMA e UBS Sao Jorge'!K39</f>
        <v>0</v>
      </c>
      <c r="L432" s="135">
        <f>' AMA e UBS Sao Jorge'!L39</f>
        <v>0</v>
      </c>
      <c r="M432" s="135">
        <f>' AMA e UBS Sao Jorge'!M39</f>
        <v>0</v>
      </c>
      <c r="N432" s="135">
        <f>' AMA e UBS Sao Jorge'!N39</f>
        <v>0</v>
      </c>
      <c r="O432" s="135">
        <f>' AMA e UBS Sao Jorge'!O39</f>
        <v>110136</v>
      </c>
      <c r="P432" s="135">
        <f>' AMA e UBS Sao Jorge'!P39</f>
        <v>90989</v>
      </c>
      <c r="Q432" s="136">
        <f>' AMA e UBS Sao Jorge'!Q39</f>
        <v>0.826151303842522</v>
      </c>
    </row>
    <row r="433" spans="1:17">
      <c r="B433" s="95"/>
      <c r="C433" s="95"/>
      <c r="D433" s="95"/>
      <c r="E433" s="95"/>
      <c r="F433" s="95"/>
      <c r="G433" s="95"/>
      <c r="H433" s="95"/>
      <c r="I433" s="95"/>
      <c r="J433" s="95"/>
      <c r="K433" s="95"/>
      <c r="L433" s="95"/>
      <c r="M433" s="95"/>
      <c r="N433" s="95"/>
      <c r="O433" s="95"/>
      <c r="P433" s="95"/>
      <c r="Q433" s="96"/>
    </row>
    <row r="434" spans="1:17" ht="16.5" thickBot="1">
      <c r="A434" s="74" t="s">
        <v>220</v>
      </c>
      <c r="B434" s="147"/>
      <c r="C434" s="147"/>
      <c r="D434" s="234"/>
      <c r="E434" s="234"/>
      <c r="F434" s="234"/>
      <c r="G434" s="234"/>
      <c r="H434" s="234"/>
      <c r="I434" s="234"/>
      <c r="J434" s="234" t="s">
        <v>221</v>
      </c>
      <c r="K434" s="234"/>
      <c r="L434" s="234"/>
      <c r="M434" s="234"/>
      <c r="N434" s="234"/>
      <c r="O434" s="234"/>
      <c r="P434" s="234"/>
      <c r="Q434" s="235"/>
    </row>
    <row r="435" spans="1:17" ht="16.5" thickBot="1">
      <c r="A435" s="116" t="s">
        <v>2</v>
      </c>
      <c r="B435" s="117" t="s">
        <v>194</v>
      </c>
      <c r="C435" s="79" t="s">
        <v>195</v>
      </c>
      <c r="D435" s="79" t="s">
        <v>196</v>
      </c>
      <c r="E435" s="79" t="s">
        <v>197</v>
      </c>
      <c r="F435" s="79" t="s">
        <v>198</v>
      </c>
      <c r="G435" s="79" t="s">
        <v>199</v>
      </c>
      <c r="H435" s="79" t="s">
        <v>200</v>
      </c>
      <c r="I435" s="79" t="s">
        <v>201</v>
      </c>
      <c r="J435" s="79" t="s">
        <v>202</v>
      </c>
      <c r="K435" s="79" t="s">
        <v>203</v>
      </c>
      <c r="L435" s="79" t="s">
        <v>204</v>
      </c>
      <c r="M435" s="79" t="s">
        <v>205</v>
      </c>
      <c r="N435" s="79" t="s">
        <v>206</v>
      </c>
      <c r="O435" s="79" t="s">
        <v>207</v>
      </c>
      <c r="P435" s="79" t="s">
        <v>208</v>
      </c>
      <c r="Q435" s="80" t="s">
        <v>19</v>
      </c>
    </row>
    <row r="436" spans="1:17" ht="24.75" customHeight="1" thickTop="1">
      <c r="A436" s="103" t="s">
        <v>142</v>
      </c>
      <c r="B436" s="442" t="s">
        <v>222</v>
      </c>
      <c r="C436" s="84">
        <f>UPA!C9</f>
        <v>1585</v>
      </c>
      <c r="D436" s="84">
        <f>UPA!D9</f>
        <v>1692</v>
      </c>
      <c r="E436" s="84">
        <f>UPA!E9</f>
        <v>1960</v>
      </c>
      <c r="F436" s="84">
        <f>UPA!F9</f>
        <v>1660</v>
      </c>
      <c r="G436" s="84">
        <f>UPA!G9</f>
        <v>1684</v>
      </c>
      <c r="H436" s="84">
        <f>UPA!H9</f>
        <v>1203</v>
      </c>
      <c r="I436" s="84">
        <f>UPA!I9</f>
        <v>0</v>
      </c>
      <c r="J436" s="84">
        <f>UPA!J9</f>
        <v>0</v>
      </c>
      <c r="K436" s="84">
        <f>UPA!K9</f>
        <v>0</v>
      </c>
      <c r="L436" s="84">
        <f>UPA!L9</f>
        <v>0</v>
      </c>
      <c r="M436" s="84">
        <f>UPA!M9</f>
        <v>0</v>
      </c>
      <c r="N436" s="84">
        <f>UPA!N9</f>
        <v>0</v>
      </c>
      <c r="O436" s="56">
        <f>UPA!O9</f>
        <v>0</v>
      </c>
      <c r="P436" s="56">
        <f>UPA!P9</f>
        <v>9784</v>
      </c>
      <c r="Q436" s="102" t="str">
        <f>UPA!Q9</f>
        <v>-</v>
      </c>
    </row>
    <row r="437" spans="1:17">
      <c r="A437" s="103" t="s">
        <v>144</v>
      </c>
      <c r="B437" s="391"/>
      <c r="C437" s="84">
        <f>UPA!C10</f>
        <v>12541</v>
      </c>
      <c r="D437" s="84">
        <f>UPA!D10</f>
        <v>11716</v>
      </c>
      <c r="E437" s="84">
        <f>UPA!E10</f>
        <v>12686</v>
      </c>
      <c r="F437" s="84">
        <f>UPA!F10</f>
        <v>12993</v>
      </c>
      <c r="G437" s="84">
        <f>UPA!G10</f>
        <v>13628</v>
      </c>
      <c r="H437" s="84">
        <f>UPA!H10</f>
        <v>11189</v>
      </c>
      <c r="I437" s="84">
        <f>UPA!I10</f>
        <v>0</v>
      </c>
      <c r="J437" s="84">
        <f>UPA!J10</f>
        <v>0</v>
      </c>
      <c r="K437" s="84">
        <f>UPA!K10</f>
        <v>0</v>
      </c>
      <c r="L437" s="84">
        <f>UPA!L10</f>
        <v>0</v>
      </c>
      <c r="M437" s="84">
        <f>UPA!M10</f>
        <v>0</v>
      </c>
      <c r="N437" s="84">
        <f>UPA!N10</f>
        <v>0</v>
      </c>
      <c r="O437" s="56">
        <f>UPA!O10</f>
        <v>0</v>
      </c>
      <c r="P437" s="56">
        <f>UPA!P10</f>
        <v>74753</v>
      </c>
      <c r="Q437" s="102" t="str">
        <f>UPA!Q10</f>
        <v>-</v>
      </c>
    </row>
    <row r="438" spans="1:17">
      <c r="A438" s="443" t="s">
        <v>145</v>
      </c>
      <c r="B438" s="391"/>
      <c r="C438" s="422">
        <f>UPA!C11</f>
        <v>1804</v>
      </c>
      <c r="D438" s="84">
        <f>UPA!D11</f>
        <v>1943</v>
      </c>
      <c r="E438" s="422">
        <f>UPA!E11</f>
        <v>2233</v>
      </c>
      <c r="F438" s="422">
        <f>UPA!F11</f>
        <v>1848</v>
      </c>
      <c r="G438" s="422">
        <f>UPA!G11</f>
        <v>1953</v>
      </c>
      <c r="H438" s="422">
        <f>UPA!H11</f>
        <v>1523</v>
      </c>
      <c r="I438" s="422">
        <f>UPA!I11</f>
        <v>0</v>
      </c>
      <c r="J438" s="422">
        <f>UPA!J11</f>
        <v>0</v>
      </c>
      <c r="K438" s="422">
        <f>UPA!K11</f>
        <v>0</v>
      </c>
      <c r="L438" s="422">
        <f>UPA!L11</f>
        <v>0</v>
      </c>
      <c r="M438" s="422">
        <f>UPA!M11</f>
        <v>0</v>
      </c>
      <c r="N438" s="422">
        <f>UPA!N11</f>
        <v>0</v>
      </c>
      <c r="O438" s="423">
        <f>UPA!O11</f>
        <v>0</v>
      </c>
      <c r="P438" s="423">
        <f>UPA!P11</f>
        <v>11304</v>
      </c>
      <c r="Q438" s="436" t="str">
        <f>UPA!Q11</f>
        <v>-</v>
      </c>
    </row>
    <row r="439" spans="1:17" ht="16.5" thickBot="1">
      <c r="A439" s="443" t="s">
        <v>146</v>
      </c>
      <c r="B439" s="392"/>
      <c r="C439" s="422">
        <f>UPA!C12</f>
        <v>1754</v>
      </c>
      <c r="D439" s="422">
        <f>UPA!D12</f>
        <v>2267</v>
      </c>
      <c r="E439" s="422">
        <f>UPA!E12</f>
        <v>3542</v>
      </c>
      <c r="F439" s="422">
        <f>UPA!F12</f>
        <v>3874</v>
      </c>
      <c r="G439" s="422">
        <f>UPA!G12</f>
        <v>3969</v>
      </c>
      <c r="H439" s="422">
        <f>UPA!H12</f>
        <v>3299</v>
      </c>
      <c r="I439" s="422">
        <f>UPA!I12</f>
        <v>0</v>
      </c>
      <c r="J439" s="422">
        <f>UPA!J12</f>
        <v>0</v>
      </c>
      <c r="K439" s="422">
        <f>UPA!K12</f>
        <v>0</v>
      </c>
      <c r="L439" s="422">
        <f>UPA!L12</f>
        <v>0</v>
      </c>
      <c r="M439" s="422">
        <f>UPA!M12</f>
        <v>0</v>
      </c>
      <c r="N439" s="422">
        <f>UPA!N12</f>
        <v>0</v>
      </c>
      <c r="O439" s="423">
        <f>UPA!O12</f>
        <v>0</v>
      </c>
      <c r="P439" s="423">
        <f>UPA!P12</f>
        <v>18705</v>
      </c>
      <c r="Q439" s="436" t="str">
        <f>UPA!Q12</f>
        <v>-</v>
      </c>
    </row>
    <row r="440" spans="1:17" ht="16.5" thickBot="1">
      <c r="A440" s="148" t="s">
        <v>47</v>
      </c>
      <c r="B440" s="149"/>
      <c r="C440" s="233">
        <f>UPA!C13</f>
        <v>17684</v>
      </c>
      <c r="D440" s="233">
        <f>UPA!D13</f>
        <v>17618</v>
      </c>
      <c r="E440" s="233">
        <f>UPA!E13</f>
        <v>20421</v>
      </c>
      <c r="F440" s="233">
        <f>UPA!F13</f>
        <v>20375</v>
      </c>
      <c r="G440" s="233">
        <f>UPA!G13</f>
        <v>21234</v>
      </c>
      <c r="H440" s="233">
        <f>UPA!H13</f>
        <v>17214</v>
      </c>
      <c r="I440" s="233">
        <f>UPA!I13</f>
        <v>0</v>
      </c>
      <c r="J440" s="233">
        <f>UPA!J13</f>
        <v>0</v>
      </c>
      <c r="K440" s="233">
        <f>UPA!K13</f>
        <v>0</v>
      </c>
      <c r="L440" s="233">
        <f>UPA!L13</f>
        <v>0</v>
      </c>
      <c r="M440" s="233">
        <f>UPA!M13</f>
        <v>0</v>
      </c>
      <c r="N440" s="233">
        <f>UPA!N13</f>
        <v>0</v>
      </c>
      <c r="O440" s="233">
        <f>UPA!O13</f>
        <v>0</v>
      </c>
      <c r="P440" s="233">
        <f>UPA!P13</f>
        <v>114546</v>
      </c>
      <c r="Q440" s="145">
        <f>UPA!Q13</f>
        <v>0</v>
      </c>
    </row>
    <row r="441" spans="1:17">
      <c r="B441" s="95"/>
      <c r="C441" s="95"/>
      <c r="D441" s="150"/>
      <c r="E441" s="95"/>
      <c r="F441" s="95"/>
      <c r="G441" s="95"/>
      <c r="H441" s="95"/>
      <c r="I441" s="95"/>
      <c r="J441" s="95"/>
      <c r="K441" s="95"/>
      <c r="L441" s="95"/>
      <c r="M441" s="95"/>
      <c r="N441" s="95"/>
      <c r="O441" s="95"/>
      <c r="P441" s="95"/>
      <c r="Q441" s="96"/>
    </row>
    <row r="442" spans="1:17" ht="16.5" thickBot="1">
      <c r="A442" s="71" t="s">
        <v>223</v>
      </c>
      <c r="B442" s="72"/>
      <c r="C442" s="72"/>
      <c r="D442" s="72"/>
      <c r="E442" s="72"/>
      <c r="F442" s="72"/>
      <c r="G442" s="72"/>
      <c r="H442" s="72"/>
      <c r="I442" s="72"/>
      <c r="J442" s="72"/>
      <c r="K442" s="72"/>
      <c r="L442" s="72"/>
      <c r="M442" s="72"/>
      <c r="N442" s="72"/>
      <c r="O442" s="72"/>
      <c r="P442" s="72"/>
      <c r="Q442" s="73"/>
    </row>
    <row r="443" spans="1:17" ht="16.5" thickBot="1">
      <c r="A443" s="116" t="s">
        <v>2</v>
      </c>
      <c r="B443" s="117" t="s">
        <v>194</v>
      </c>
      <c r="C443" s="79" t="s">
        <v>195</v>
      </c>
      <c r="D443" s="79" t="s">
        <v>196</v>
      </c>
      <c r="E443" s="79" t="s">
        <v>197</v>
      </c>
      <c r="F443" s="79" t="s">
        <v>198</v>
      </c>
      <c r="G443" s="79" t="s">
        <v>199</v>
      </c>
      <c r="H443" s="79" t="s">
        <v>200</v>
      </c>
      <c r="I443" s="79" t="s">
        <v>201</v>
      </c>
      <c r="J443" s="79" t="s">
        <v>202</v>
      </c>
      <c r="K443" s="79" t="s">
        <v>203</v>
      </c>
      <c r="L443" s="79" t="s">
        <v>204</v>
      </c>
      <c r="M443" s="79" t="s">
        <v>205</v>
      </c>
      <c r="N443" s="79" t="s">
        <v>206</v>
      </c>
      <c r="O443" s="79" t="s">
        <v>207</v>
      </c>
      <c r="P443" s="79" t="s">
        <v>208</v>
      </c>
      <c r="Q443" s="80" t="s">
        <v>19</v>
      </c>
    </row>
    <row r="444" spans="1:17" ht="16.5" thickTop="1">
      <c r="A444" s="237" t="str">
        <f>'UBS BUTANTA'!A9</f>
        <v>Atividades Individuais - Assistente Social</v>
      </c>
      <c r="B444" s="82">
        <f>'UBS BUTANTA'!B9</f>
        <v>61</v>
      </c>
      <c r="C444" s="83">
        <f>'UBS BUTANTA'!C9</f>
        <v>37</v>
      </c>
      <c r="D444" s="84">
        <f>'UBS BUTANTA'!D9</f>
        <v>0</v>
      </c>
      <c r="E444" s="84">
        <f>'UBS BUTANTA'!E9</f>
        <v>153</v>
      </c>
      <c r="F444" s="84">
        <f>'UBS BUTANTA'!F9</f>
        <v>31</v>
      </c>
      <c r="G444" s="84">
        <f>'UBS BUTANTA'!G9</f>
        <v>110</v>
      </c>
      <c r="H444" s="84">
        <f>'UBS BUTANTA'!H9</f>
        <v>87</v>
      </c>
      <c r="I444" s="84">
        <f>'UBS BUTANTA'!I9</f>
        <v>0</v>
      </c>
      <c r="J444" s="84">
        <f>'UBS BUTANTA'!J9</f>
        <v>0</v>
      </c>
      <c r="K444" s="84">
        <f>'UBS BUTANTA'!K9</f>
        <v>0</v>
      </c>
      <c r="L444" s="84">
        <f>'UBS BUTANTA'!L9</f>
        <v>0</v>
      </c>
      <c r="M444" s="84">
        <f>'UBS BUTANTA'!M9</f>
        <v>0</v>
      </c>
      <c r="N444" s="84">
        <f>'UBS BUTANTA'!N9</f>
        <v>0</v>
      </c>
      <c r="O444" s="47">
        <f>'UBS BUTANTA'!O9</f>
        <v>366</v>
      </c>
      <c r="P444" s="47">
        <f>'UBS BUTANTA'!P9</f>
        <v>418</v>
      </c>
      <c r="Q444" s="151">
        <f>'UBS BUTANTA'!Q9</f>
        <v>1.1420765027322404</v>
      </c>
    </row>
    <row r="445" spans="1:17">
      <c r="A445" s="237" t="str">
        <f>'UBS BUTANTA'!A10</f>
        <v>Atividades Individuais - Farmacêutico</v>
      </c>
      <c r="B445" s="82">
        <f>'UBS BUTANTA'!B10</f>
        <v>96</v>
      </c>
      <c r="C445" s="83">
        <f>'UBS BUTANTA'!C10</f>
        <v>93</v>
      </c>
      <c r="D445" s="84">
        <f>'UBS BUTANTA'!D10</f>
        <v>93</v>
      </c>
      <c r="E445" s="84">
        <f>'UBS BUTANTA'!E10</f>
        <v>102</v>
      </c>
      <c r="F445" s="84">
        <f>'UBS BUTANTA'!F10</f>
        <v>19</v>
      </c>
      <c r="G445" s="84">
        <f>'UBS BUTANTA'!G10</f>
        <v>54</v>
      </c>
      <c r="H445" s="84">
        <f>'UBS BUTANTA'!H10</f>
        <v>66</v>
      </c>
      <c r="I445" s="84">
        <f>'UBS BUTANTA'!I10</f>
        <v>0</v>
      </c>
      <c r="J445" s="84">
        <f>'UBS BUTANTA'!J10</f>
        <v>0</v>
      </c>
      <c r="K445" s="84">
        <f>'UBS BUTANTA'!K10</f>
        <v>0</v>
      </c>
      <c r="L445" s="84">
        <f>'UBS BUTANTA'!L10</f>
        <v>0</v>
      </c>
      <c r="M445" s="84">
        <f>'UBS BUTANTA'!M10</f>
        <v>0</v>
      </c>
      <c r="N445" s="84">
        <f>'UBS BUTANTA'!N10</f>
        <v>0</v>
      </c>
      <c r="O445" s="47">
        <f>'UBS BUTANTA'!O10</f>
        <v>576</v>
      </c>
      <c r="P445" s="47">
        <f>'UBS BUTANTA'!P10</f>
        <v>427</v>
      </c>
      <c r="Q445" s="151">
        <f>'UBS BUTANTA'!Q10</f>
        <v>0.74131944444444442</v>
      </c>
    </row>
    <row r="446" spans="1:17">
      <c r="A446" s="237" t="str">
        <f>'UBS BUTANTA'!A11</f>
        <v>Atividades Individuais - Fonoaudiólogo</v>
      </c>
      <c r="B446" s="82">
        <f>'UBS BUTANTA'!B11</f>
        <v>60</v>
      </c>
      <c r="C446" s="83">
        <f>'UBS BUTANTA'!C11</f>
        <v>77</v>
      </c>
      <c r="D446" s="84">
        <f>'UBS BUTANTA'!D11</f>
        <v>71</v>
      </c>
      <c r="E446" s="84">
        <f>'UBS BUTANTA'!E11</f>
        <v>93</v>
      </c>
      <c r="F446" s="84">
        <f>'UBS BUTANTA'!F11</f>
        <v>15</v>
      </c>
      <c r="G446" s="84">
        <f>'UBS BUTANTA'!G11</f>
        <v>88</v>
      </c>
      <c r="H446" s="84">
        <f>'UBS BUTANTA'!H11</f>
        <v>30</v>
      </c>
      <c r="I446" s="84">
        <f>'UBS BUTANTA'!I11</f>
        <v>0</v>
      </c>
      <c r="J446" s="84">
        <f>'UBS BUTANTA'!J11</f>
        <v>0</v>
      </c>
      <c r="K446" s="84">
        <f>'UBS BUTANTA'!K11</f>
        <v>0</v>
      </c>
      <c r="L446" s="84">
        <f>'UBS BUTANTA'!L11</f>
        <v>0</v>
      </c>
      <c r="M446" s="84">
        <f>'UBS BUTANTA'!M11</f>
        <v>0</v>
      </c>
      <c r="N446" s="84">
        <f>'UBS BUTANTA'!N11</f>
        <v>0</v>
      </c>
      <c r="O446" s="47">
        <f>'UBS BUTANTA'!O11</f>
        <v>360</v>
      </c>
      <c r="P446" s="47">
        <f>'UBS BUTANTA'!P11</f>
        <v>374</v>
      </c>
      <c r="Q446" s="151">
        <f>'UBS BUTANTA'!Q11</f>
        <v>1.038888888888889</v>
      </c>
    </row>
    <row r="447" spans="1:17">
      <c r="A447" s="237" t="str">
        <f>'UBS BUTANTA'!A12</f>
        <v>Atividades Individuias - Nutricionista</v>
      </c>
      <c r="B447" s="82">
        <f>'UBS BUTANTA'!B12</f>
        <v>60</v>
      </c>
      <c r="C447" s="83">
        <f>'UBS BUTANTA'!C12</f>
        <v>5</v>
      </c>
      <c r="D447" s="84">
        <f>'UBS BUTANTA'!D12</f>
        <v>76</v>
      </c>
      <c r="E447" s="84">
        <f>'UBS BUTANTA'!E12</f>
        <v>105</v>
      </c>
      <c r="F447" s="84">
        <f>'UBS BUTANTA'!F12</f>
        <v>11</v>
      </c>
      <c r="G447" s="84">
        <f>'UBS BUTANTA'!G12</f>
        <v>98</v>
      </c>
      <c r="H447" s="84">
        <f>'UBS BUTANTA'!H12</f>
        <v>85</v>
      </c>
      <c r="I447" s="84">
        <f>'UBS BUTANTA'!I12</f>
        <v>0</v>
      </c>
      <c r="J447" s="84">
        <f>'UBS BUTANTA'!J12</f>
        <v>0</v>
      </c>
      <c r="K447" s="84">
        <f>'UBS BUTANTA'!K12</f>
        <v>0</v>
      </c>
      <c r="L447" s="84">
        <f>'UBS BUTANTA'!L12</f>
        <v>0</v>
      </c>
      <c r="M447" s="84">
        <f>'UBS BUTANTA'!M12</f>
        <v>0</v>
      </c>
      <c r="N447" s="84">
        <f>'UBS BUTANTA'!N12</f>
        <v>0</v>
      </c>
      <c r="O447" s="47">
        <f>'UBS BUTANTA'!O12</f>
        <v>360</v>
      </c>
      <c r="P447" s="47">
        <f>'UBS BUTANTA'!P12</f>
        <v>380</v>
      </c>
      <c r="Q447" s="151">
        <f>'UBS BUTANTA'!Q12</f>
        <v>1.0555555555555556</v>
      </c>
    </row>
    <row r="448" spans="1:17">
      <c r="A448" s="237" t="str">
        <f>'UBS BUTANTA'!A13</f>
        <v>Atividades Individuais - Psicólogo</v>
      </c>
      <c r="B448" s="82">
        <f>'UBS BUTANTA'!B13</f>
        <v>46</v>
      </c>
      <c r="C448" s="83">
        <f>'UBS BUTANTA'!C13</f>
        <v>98</v>
      </c>
      <c r="D448" s="84">
        <f>'UBS BUTANTA'!D13</f>
        <v>88</v>
      </c>
      <c r="E448" s="84">
        <f>'UBS BUTANTA'!E13</f>
        <v>91</v>
      </c>
      <c r="F448" s="84">
        <f>'UBS BUTANTA'!F13</f>
        <v>17</v>
      </c>
      <c r="G448" s="84">
        <f>'UBS BUTANTA'!G13</f>
        <v>95</v>
      </c>
      <c r="H448" s="84">
        <f>'UBS BUTANTA'!H13</f>
        <v>81</v>
      </c>
      <c r="I448" s="84">
        <f>'UBS BUTANTA'!I13</f>
        <v>0</v>
      </c>
      <c r="J448" s="84">
        <f>'UBS BUTANTA'!J13</f>
        <v>0</v>
      </c>
      <c r="K448" s="84">
        <f>'UBS BUTANTA'!K13</f>
        <v>0</v>
      </c>
      <c r="L448" s="84">
        <f>'UBS BUTANTA'!L13</f>
        <v>0</v>
      </c>
      <c r="M448" s="84">
        <f>'UBS BUTANTA'!M13</f>
        <v>0</v>
      </c>
      <c r="N448" s="84">
        <f>'UBS BUTANTA'!N13</f>
        <v>0</v>
      </c>
      <c r="O448" s="47">
        <f>'UBS BUTANTA'!O13</f>
        <v>276</v>
      </c>
      <c r="P448" s="47">
        <f>'UBS BUTANTA'!P13</f>
        <v>470</v>
      </c>
      <c r="Q448" s="151">
        <f>'UBS BUTANTA'!Q13</f>
        <v>1.7028985507246377</v>
      </c>
    </row>
    <row r="449" spans="1:17">
      <c r="A449" s="237" t="str">
        <f>'UBS BUTANTA'!A15</f>
        <v>Consulta Enfermagem do Enfermeiro</v>
      </c>
      <c r="B449" s="82">
        <f>'UBS BUTANTA'!B15</f>
        <v>864</v>
      </c>
      <c r="C449" s="83">
        <f>'UBS BUTANTA'!C15</f>
        <v>842</v>
      </c>
      <c r="D449" s="84">
        <f>'UBS BUTANTA'!D15</f>
        <v>668</v>
      </c>
      <c r="E449" s="84">
        <f>'UBS BUTANTA'!E15</f>
        <v>789</v>
      </c>
      <c r="F449" s="84">
        <f>'UBS BUTANTA'!F15</f>
        <v>597</v>
      </c>
      <c r="G449" s="84">
        <f>'UBS BUTANTA'!G15</f>
        <v>590</v>
      </c>
      <c r="H449" s="84">
        <f>'UBS BUTANTA'!H15</f>
        <v>545</v>
      </c>
      <c r="I449" s="84">
        <f>'UBS BUTANTA'!I15</f>
        <v>0</v>
      </c>
      <c r="J449" s="84">
        <f>'UBS BUTANTA'!J15</f>
        <v>0</v>
      </c>
      <c r="K449" s="84">
        <f>'UBS BUTANTA'!K15</f>
        <v>0</v>
      </c>
      <c r="L449" s="84">
        <f>'UBS BUTANTA'!L15</f>
        <v>0</v>
      </c>
      <c r="M449" s="84">
        <f>'UBS BUTANTA'!M15</f>
        <v>0</v>
      </c>
      <c r="N449" s="84">
        <f>'UBS BUTANTA'!N15</f>
        <v>0</v>
      </c>
      <c r="O449" s="47">
        <f>'UBS BUTANTA'!O15</f>
        <v>5184</v>
      </c>
      <c r="P449" s="47">
        <f>'UBS BUTANTA'!P15</f>
        <v>4031</v>
      </c>
      <c r="Q449" s="151">
        <f>'UBS BUTANTA'!Q15</f>
        <v>0.77758487654320985</v>
      </c>
    </row>
    <row r="450" spans="1:17">
      <c r="A450" s="237" t="str">
        <f>'UBS BUTANTA'!A16</f>
        <v>Consulta Médica do Clínico Geral</v>
      </c>
      <c r="B450" s="82">
        <f>'UBS BUTANTA'!B16</f>
        <v>264</v>
      </c>
      <c r="C450" s="83">
        <f>'UBS BUTANTA'!C16</f>
        <v>193</v>
      </c>
      <c r="D450" s="84">
        <f>'UBS BUTANTA'!D16</f>
        <v>0</v>
      </c>
      <c r="E450" s="84">
        <f>'UBS BUTANTA'!E16</f>
        <v>202</v>
      </c>
      <c r="F450" s="84">
        <f>'UBS BUTANTA'!F16</f>
        <v>223</v>
      </c>
      <c r="G450" s="84">
        <f>'UBS BUTANTA'!G16</f>
        <v>220</v>
      </c>
      <c r="H450" s="84">
        <f>'UBS BUTANTA'!H16</f>
        <v>215</v>
      </c>
      <c r="I450" s="84">
        <f>'UBS BUTANTA'!I16</f>
        <v>0</v>
      </c>
      <c r="J450" s="84">
        <f>'UBS BUTANTA'!J16</f>
        <v>0</v>
      </c>
      <c r="K450" s="84">
        <f>'UBS BUTANTA'!K16</f>
        <v>0</v>
      </c>
      <c r="L450" s="84">
        <f>'UBS BUTANTA'!L16</f>
        <v>0</v>
      </c>
      <c r="M450" s="84">
        <f>'UBS BUTANTA'!M16</f>
        <v>0</v>
      </c>
      <c r="N450" s="84">
        <f>'UBS BUTANTA'!N16</f>
        <v>0</v>
      </c>
      <c r="O450" s="47">
        <f>'UBS BUTANTA'!O16</f>
        <v>1584</v>
      </c>
      <c r="P450" s="47">
        <f>'UBS BUTANTA'!P16</f>
        <v>1053</v>
      </c>
      <c r="Q450" s="151">
        <f>'UBS BUTANTA'!Q16</f>
        <v>0.66477272727272729</v>
      </c>
    </row>
    <row r="451" spans="1:17">
      <c r="A451" s="237" t="str">
        <f>'UBS BUTANTA'!A17</f>
        <v>Consulta Médica do G.O.</v>
      </c>
      <c r="B451" s="82">
        <f>'UBS BUTANTA'!B17</f>
        <v>264</v>
      </c>
      <c r="C451" s="83">
        <f>'UBS BUTANTA'!C17</f>
        <v>170</v>
      </c>
      <c r="D451" s="84">
        <f>'UBS BUTANTA'!D17</f>
        <v>152</v>
      </c>
      <c r="E451" s="84">
        <f>'UBS BUTANTA'!E17</f>
        <v>0</v>
      </c>
      <c r="F451" s="84">
        <f>'UBS BUTANTA'!F17</f>
        <v>90</v>
      </c>
      <c r="G451" s="84">
        <f>'UBS BUTANTA'!G17</f>
        <v>157</v>
      </c>
      <c r="H451" s="84">
        <f>'UBS BUTANTA'!H17</f>
        <v>157</v>
      </c>
      <c r="I451" s="84">
        <f>'UBS BUTANTA'!I17</f>
        <v>0</v>
      </c>
      <c r="J451" s="84">
        <f>'UBS BUTANTA'!J17</f>
        <v>0</v>
      </c>
      <c r="K451" s="84">
        <f>'UBS BUTANTA'!K17</f>
        <v>0</v>
      </c>
      <c r="L451" s="84">
        <f>'UBS BUTANTA'!L17</f>
        <v>0</v>
      </c>
      <c r="M451" s="84">
        <f>'UBS BUTANTA'!M17</f>
        <v>0</v>
      </c>
      <c r="N451" s="84">
        <f>'UBS BUTANTA'!N17</f>
        <v>0</v>
      </c>
      <c r="O451" s="47">
        <f>'UBS BUTANTA'!O17</f>
        <v>1584</v>
      </c>
      <c r="P451" s="47">
        <f>'UBS BUTANTA'!P17</f>
        <v>726</v>
      </c>
      <c r="Q451" s="151">
        <f>'UBS BUTANTA'!Q17</f>
        <v>0.45833333333333331</v>
      </c>
    </row>
    <row r="452" spans="1:17">
      <c r="A452" s="237" t="str">
        <f>'UBS BUTANTA'!A18</f>
        <v>Consulta Médica do Médico Generalista</v>
      </c>
      <c r="B452" s="82">
        <f>'UBS BUTANTA'!B18</f>
        <v>1320</v>
      </c>
      <c r="C452" s="83">
        <f>'UBS BUTANTA'!C18</f>
        <v>839</v>
      </c>
      <c r="D452" s="84">
        <f>'UBS BUTANTA'!D18</f>
        <v>890</v>
      </c>
      <c r="E452" s="84">
        <f>'UBS BUTANTA'!E18</f>
        <v>1925</v>
      </c>
      <c r="F452" s="84">
        <f>'UBS BUTANTA'!F18</f>
        <v>1330</v>
      </c>
      <c r="G452" s="84">
        <f>'UBS BUTANTA'!G18</f>
        <v>988</v>
      </c>
      <c r="H452" s="84">
        <f>'UBS BUTANTA'!H18</f>
        <v>757</v>
      </c>
      <c r="I452" s="84">
        <f>'UBS BUTANTA'!I18</f>
        <v>0</v>
      </c>
      <c r="J452" s="84">
        <f>'UBS BUTANTA'!J18</f>
        <v>0</v>
      </c>
      <c r="K452" s="84">
        <f>'UBS BUTANTA'!K18</f>
        <v>0</v>
      </c>
      <c r="L452" s="84">
        <f>'UBS BUTANTA'!L18</f>
        <v>0</v>
      </c>
      <c r="M452" s="84">
        <f>'UBS BUTANTA'!M18</f>
        <v>0</v>
      </c>
      <c r="N452" s="84">
        <f>'UBS BUTANTA'!N18</f>
        <v>0</v>
      </c>
      <c r="O452" s="47">
        <f>'UBS BUTANTA'!O18</f>
        <v>7920</v>
      </c>
      <c r="P452" s="47">
        <f>'UBS BUTANTA'!P18</f>
        <v>6729</v>
      </c>
      <c r="Q452" s="151">
        <f>'UBS BUTANTA'!Q18</f>
        <v>0.84962121212121211</v>
      </c>
    </row>
    <row r="453" spans="1:17">
      <c r="A453" s="237" t="str">
        <f>'UBS BUTANTA'!A19</f>
        <v>Consulta Médica do Médico PMMB</v>
      </c>
      <c r="B453" s="82">
        <f>'UBS BUTANTA'!B19</f>
        <v>388</v>
      </c>
      <c r="C453" s="83">
        <f>'UBS BUTANTA'!C19</f>
        <v>259</v>
      </c>
      <c r="D453" s="84">
        <f>'UBS BUTANTA'!D19</f>
        <v>311</v>
      </c>
      <c r="E453" s="84">
        <f>'UBS BUTANTA'!E19</f>
        <v>1925</v>
      </c>
      <c r="F453" s="84">
        <f>'UBS BUTANTA'!F19</f>
        <v>1330</v>
      </c>
      <c r="G453" s="84">
        <f>'UBS BUTANTA'!G19</f>
        <v>225</v>
      </c>
      <c r="H453" s="84">
        <f>'UBS BUTANTA'!H19</f>
        <v>46</v>
      </c>
      <c r="I453" s="84">
        <f>'UBS BUTANTA'!I19</f>
        <v>0</v>
      </c>
      <c r="J453" s="84">
        <f>'UBS BUTANTA'!J19</f>
        <v>0</v>
      </c>
      <c r="K453" s="84">
        <f>'UBS BUTANTA'!K19</f>
        <v>0</v>
      </c>
      <c r="L453" s="84">
        <f>'UBS BUTANTA'!L19</f>
        <v>0</v>
      </c>
      <c r="M453" s="84">
        <f>'UBS BUTANTA'!M19</f>
        <v>0</v>
      </c>
      <c r="N453" s="84">
        <f>'UBS BUTANTA'!N19</f>
        <v>0</v>
      </c>
      <c r="O453" s="47">
        <f>'UBS BUTANTA'!O19</f>
        <v>2328</v>
      </c>
      <c r="P453" s="47">
        <f>'UBS BUTANTA'!P19</f>
        <v>4096</v>
      </c>
      <c r="Q453" s="151">
        <f>'UBS BUTANTA'!Q19</f>
        <v>1.7594501718213058</v>
      </c>
    </row>
    <row r="454" spans="1:17">
      <c r="A454" s="237" t="str">
        <f>'UBS BUTANTA'!A20</f>
        <v>Consulta Médica do Pediatra</v>
      </c>
      <c r="B454" s="82">
        <f>'UBS BUTANTA'!B20</f>
        <v>132</v>
      </c>
      <c r="C454" s="83">
        <f>'UBS BUTANTA'!C20</f>
        <v>0</v>
      </c>
      <c r="D454" s="84">
        <f>'UBS BUTANTA'!D20</f>
        <v>55</v>
      </c>
      <c r="E454" s="84">
        <f>'UBS BUTANTA'!E20</f>
        <v>40</v>
      </c>
      <c r="F454" s="84">
        <f>'UBS BUTANTA'!F20</f>
        <v>35</v>
      </c>
      <c r="G454" s="84">
        <f>'UBS BUTANTA'!G20</f>
        <v>0</v>
      </c>
      <c r="H454" s="84">
        <f>'UBS BUTANTA'!H20</f>
        <v>0</v>
      </c>
      <c r="I454" s="84">
        <f>'UBS BUTANTA'!I20</f>
        <v>0</v>
      </c>
      <c r="J454" s="84">
        <f>'UBS BUTANTA'!J20</f>
        <v>0</v>
      </c>
      <c r="K454" s="84">
        <f>'UBS BUTANTA'!K20</f>
        <v>0</v>
      </c>
      <c r="L454" s="84">
        <f>'UBS BUTANTA'!L20</f>
        <v>0</v>
      </c>
      <c r="M454" s="84">
        <f>'UBS BUTANTA'!M20</f>
        <v>0</v>
      </c>
      <c r="N454" s="84">
        <f>'UBS BUTANTA'!N20</f>
        <v>0</v>
      </c>
      <c r="O454" s="47">
        <f>'UBS BUTANTA'!O20</f>
        <v>792</v>
      </c>
      <c r="P454" s="47">
        <f>'UBS BUTANTA'!P20</f>
        <v>130</v>
      </c>
      <c r="Q454" s="151">
        <f>'UBS BUTANTA'!Q20</f>
        <v>0.16414141414141414</v>
      </c>
    </row>
    <row r="455" spans="1:17">
      <c r="A455" s="237" t="str">
        <f>'UBS BUTANTA'!A14</f>
        <v>Atividades Individuais - Médico Psiquiatra</v>
      </c>
      <c r="B455" s="82">
        <f>'UBS BUTANTA'!B14</f>
        <v>110</v>
      </c>
      <c r="C455" s="83">
        <f>'UBS BUTANTA'!C14</f>
        <v>123</v>
      </c>
      <c r="D455" s="84">
        <f>'UBS BUTANTA'!D14</f>
        <v>104</v>
      </c>
      <c r="E455" s="84">
        <f>'UBS BUTANTA'!E14</f>
        <v>153</v>
      </c>
      <c r="F455" s="84">
        <f>'UBS BUTANTA'!F14</f>
        <v>27</v>
      </c>
      <c r="G455" s="84">
        <f>'UBS BUTANTA'!G14</f>
        <v>112</v>
      </c>
      <c r="H455" s="84">
        <f>'UBS BUTANTA'!H14</f>
        <v>101</v>
      </c>
      <c r="I455" s="84">
        <f>'UBS BUTANTA'!I14</f>
        <v>0</v>
      </c>
      <c r="J455" s="84">
        <f>'UBS BUTANTA'!J14</f>
        <v>0</v>
      </c>
      <c r="K455" s="84">
        <f>'UBS BUTANTA'!K14</f>
        <v>0</v>
      </c>
      <c r="L455" s="84">
        <f>'UBS BUTANTA'!L14</f>
        <v>0</v>
      </c>
      <c r="M455" s="84">
        <f>'UBS BUTANTA'!M14</f>
        <v>0</v>
      </c>
      <c r="N455" s="84">
        <f>'UBS BUTANTA'!N14</f>
        <v>0</v>
      </c>
      <c r="O455" s="47">
        <f>'UBS BUTANTA'!O14</f>
        <v>660</v>
      </c>
      <c r="P455" s="47">
        <f>'UBS BUTANTA'!P14</f>
        <v>620</v>
      </c>
      <c r="Q455" s="151">
        <f>'UBS BUTANTA'!Q14</f>
        <v>0.93939393939393945</v>
      </c>
    </row>
    <row r="456" spans="1:17">
      <c r="A456" s="237" t="str">
        <f>'UBS BUTANTA'!A21</f>
        <v>Consulta/At Domiciliar do Enfermeiro</v>
      </c>
      <c r="B456" s="82">
        <f>'UBS BUTANTA'!B21</f>
        <v>60</v>
      </c>
      <c r="C456" s="83">
        <f>'UBS BUTANTA'!C21</f>
        <v>64</v>
      </c>
      <c r="D456" s="84">
        <f>'UBS BUTANTA'!D21</f>
        <v>41</v>
      </c>
      <c r="E456" s="84">
        <f>'UBS BUTANTA'!E21</f>
        <v>48</v>
      </c>
      <c r="F456" s="84">
        <f>'UBS BUTANTA'!F21</f>
        <v>30</v>
      </c>
      <c r="G456" s="84">
        <f>'UBS BUTANTA'!G21</f>
        <v>57</v>
      </c>
      <c r="H456" s="84">
        <f>'UBS BUTANTA'!H21</f>
        <v>38</v>
      </c>
      <c r="I456" s="84">
        <f>'UBS BUTANTA'!I21</f>
        <v>0</v>
      </c>
      <c r="J456" s="84">
        <f>'UBS BUTANTA'!J21</f>
        <v>0</v>
      </c>
      <c r="K456" s="84">
        <f>'UBS BUTANTA'!K21</f>
        <v>0</v>
      </c>
      <c r="L456" s="84">
        <f>'UBS BUTANTA'!L21</f>
        <v>0</v>
      </c>
      <c r="M456" s="84">
        <f>'UBS BUTANTA'!M21</f>
        <v>0</v>
      </c>
      <c r="N456" s="84">
        <f>'UBS BUTANTA'!N21</f>
        <v>0</v>
      </c>
      <c r="O456" s="47">
        <f>'UBS BUTANTA'!O21</f>
        <v>360</v>
      </c>
      <c r="P456" s="47">
        <f>'UBS BUTANTA'!P21</f>
        <v>278</v>
      </c>
      <c r="Q456" s="151">
        <f>'UBS BUTANTA'!Q21</f>
        <v>0.77222222222222225</v>
      </c>
    </row>
    <row r="457" spans="1:17">
      <c r="A457" s="237" t="str">
        <f>'UBS BUTANTA'!A22</f>
        <v>ESB I - Consultas/atendimentos - RT</v>
      </c>
      <c r="B457" s="82">
        <f>'UBS BUTANTA'!B22</f>
        <v>35</v>
      </c>
      <c r="C457" s="83">
        <f>'UBS BUTANTA'!C22</f>
        <v>103</v>
      </c>
      <c r="D457" s="84">
        <f>'UBS BUTANTA'!D22</f>
        <v>70</v>
      </c>
      <c r="E457" s="84">
        <f>'UBS BUTANTA'!E22</f>
        <v>76</v>
      </c>
      <c r="F457" s="84">
        <f>'UBS BUTANTA'!F22</f>
        <v>47</v>
      </c>
      <c r="G457" s="84">
        <f>'UBS BUTANTA'!G22</f>
        <v>79</v>
      </c>
      <c r="H457" s="84">
        <f>'UBS BUTANTA'!H22</f>
        <v>69</v>
      </c>
      <c r="I457" s="84">
        <f>'UBS BUTANTA'!I22</f>
        <v>0</v>
      </c>
      <c r="J457" s="84">
        <f>'UBS BUTANTA'!J22</f>
        <v>0</v>
      </c>
      <c r="K457" s="84">
        <f>'UBS BUTANTA'!K22</f>
        <v>0</v>
      </c>
      <c r="L457" s="84">
        <f>'UBS BUTANTA'!L22</f>
        <v>0</v>
      </c>
      <c r="M457" s="84">
        <f>'UBS BUTANTA'!M22</f>
        <v>0</v>
      </c>
      <c r="N457" s="84">
        <f>'UBS BUTANTA'!N22</f>
        <v>0</v>
      </c>
      <c r="O457" s="47">
        <f>'UBS BUTANTA'!O22</f>
        <v>210</v>
      </c>
      <c r="P457" s="47">
        <f>'UBS BUTANTA'!P22</f>
        <v>444</v>
      </c>
      <c r="Q457" s="151">
        <f>'UBS BUTANTA'!Q22</f>
        <v>2.1142857142857143</v>
      </c>
    </row>
    <row r="458" spans="1:17" ht="20.25" customHeight="1">
      <c r="A458" s="237" t="str">
        <f>'UBS BUTANTA'!A23</f>
        <v>ESB I - TI clínico/restaurador - RT</v>
      </c>
      <c r="B458" s="82">
        <f>'UBS BUTANTA'!B23</f>
        <v>8</v>
      </c>
      <c r="C458" s="83">
        <f>'UBS BUTANTA'!C23</f>
        <v>24</v>
      </c>
      <c r="D458" s="84">
        <f>'UBS BUTANTA'!D23</f>
        <v>23</v>
      </c>
      <c r="E458" s="83">
        <f>'UBS BUTANTA'!E23</f>
        <v>29</v>
      </c>
      <c r="F458" s="83">
        <f>'UBS BUTANTA'!F23</f>
        <v>25</v>
      </c>
      <c r="G458" s="83">
        <f>'UBS BUTANTA'!G23</f>
        <v>25</v>
      </c>
      <c r="H458" s="83">
        <f>'UBS BUTANTA'!H23</f>
        <v>22</v>
      </c>
      <c r="I458" s="83">
        <f>'UBS BUTANTA'!I23</f>
        <v>0</v>
      </c>
      <c r="J458" s="83">
        <f>'UBS BUTANTA'!J23</f>
        <v>0</v>
      </c>
      <c r="K458" s="83">
        <f>'UBS BUTANTA'!K23</f>
        <v>0</v>
      </c>
      <c r="L458" s="83">
        <f>'UBS BUTANTA'!L23</f>
        <v>0</v>
      </c>
      <c r="M458" s="83">
        <f>'UBS BUTANTA'!M23</f>
        <v>0</v>
      </c>
      <c r="N458" s="83">
        <f>'UBS BUTANTA'!N23</f>
        <v>0</v>
      </c>
      <c r="O458" s="47">
        <f>'UBS BUTANTA'!O23</f>
        <v>48</v>
      </c>
      <c r="P458" s="47">
        <f>'UBS BUTANTA'!P23</f>
        <v>148</v>
      </c>
      <c r="Q458" s="151">
        <f>'UBS BUTANTA'!Q23</f>
        <v>3.0833333333333335</v>
      </c>
    </row>
    <row r="459" spans="1:17">
      <c r="A459" s="237" t="str">
        <f>'UBS BUTANTA'!A24</f>
        <v>ESB I - TI Protese (monitoramento M30)</v>
      </c>
      <c r="B459" s="82">
        <f>'UBS BUTANTA'!B24</f>
        <v>1</v>
      </c>
      <c r="C459" s="83">
        <f>'UBS BUTANTA'!C24</f>
        <v>0</v>
      </c>
      <c r="D459" s="84">
        <f>'UBS BUTANTA'!D24</f>
        <v>0</v>
      </c>
      <c r="E459" s="84">
        <f>'UBS BUTANTA'!E24</f>
        <v>0</v>
      </c>
      <c r="F459" s="84">
        <f>'UBS BUTANTA'!F24</f>
        <v>0</v>
      </c>
      <c r="G459" s="84">
        <f>'UBS BUTANTA'!G24</f>
        <v>0</v>
      </c>
      <c r="H459" s="84">
        <f>'UBS BUTANTA'!H24</f>
        <v>0</v>
      </c>
      <c r="I459" s="84">
        <f>'UBS BUTANTA'!I24</f>
        <v>0</v>
      </c>
      <c r="J459" s="84">
        <f>'UBS BUTANTA'!J24</f>
        <v>0</v>
      </c>
      <c r="K459" s="84">
        <f>'UBS BUTANTA'!K24</f>
        <v>0</v>
      </c>
      <c r="L459" s="84">
        <f>'UBS BUTANTA'!L24</f>
        <v>0</v>
      </c>
      <c r="M459" s="84">
        <f>'UBS BUTANTA'!M24</f>
        <v>0</v>
      </c>
      <c r="N459" s="84">
        <f>'UBS BUTANTA'!N24</f>
        <v>0</v>
      </c>
      <c r="O459" s="47">
        <f>'UBS BUTANTA'!O24</f>
        <v>6</v>
      </c>
      <c r="P459" s="47">
        <f>'UBS BUTANTA'!P24</f>
        <v>0</v>
      </c>
      <c r="Q459" s="151">
        <f>'UBS BUTANTA'!Q24</f>
        <v>0</v>
      </c>
    </row>
    <row r="460" spans="1:17">
      <c r="A460" s="237" t="str">
        <f>'UBS BUTANTA'!A25</f>
        <v>Atividades Coletivas - Assistente Social</v>
      </c>
      <c r="B460" s="82">
        <f>'UBS BUTANTA'!B25</f>
        <v>15</v>
      </c>
      <c r="C460" s="83">
        <f>'UBS BUTANTA'!C25</f>
        <v>0</v>
      </c>
      <c r="D460" s="84">
        <f>'UBS BUTANTA'!D25</f>
        <v>0</v>
      </c>
      <c r="E460" s="84">
        <f>'UBS BUTANTA'!E25</f>
        <v>0</v>
      </c>
      <c r="F460" s="84">
        <f>'UBS BUTANTA'!F25</f>
        <v>0</v>
      </c>
      <c r="G460" s="84">
        <f>'UBS BUTANTA'!G25</f>
        <v>0</v>
      </c>
      <c r="H460" s="84">
        <f>'UBS BUTANTA'!H25</f>
        <v>0</v>
      </c>
      <c r="I460" s="84">
        <f>'UBS BUTANTA'!I25</f>
        <v>0</v>
      </c>
      <c r="J460" s="84">
        <f>'UBS BUTANTA'!J25</f>
        <v>0</v>
      </c>
      <c r="K460" s="84">
        <f>'UBS BUTANTA'!K25</f>
        <v>0</v>
      </c>
      <c r="L460" s="84">
        <f>'UBS BUTANTA'!L25</f>
        <v>0</v>
      </c>
      <c r="M460" s="84">
        <f>'UBS BUTANTA'!M25</f>
        <v>0</v>
      </c>
      <c r="N460" s="84">
        <f>'UBS BUTANTA'!N25</f>
        <v>0</v>
      </c>
      <c r="O460" s="47">
        <f>'UBS BUTANTA'!O25</f>
        <v>75</v>
      </c>
      <c r="P460" s="47">
        <f>'UBS BUTANTA'!P25</f>
        <v>0</v>
      </c>
      <c r="Q460" s="151">
        <f>'UBS BUTANTA'!Q25</f>
        <v>0</v>
      </c>
    </row>
    <row r="461" spans="1:17">
      <c r="A461" s="237" t="str">
        <f>'UBS BUTANTA'!A26</f>
        <v xml:space="preserve">Atividades Coletivas - Farmacêutico </v>
      </c>
      <c r="B461" s="82">
        <f>'UBS BUTANTA'!B26</f>
        <v>16</v>
      </c>
      <c r="C461" s="83">
        <f>'UBS BUTANTA'!C26</f>
        <v>2</v>
      </c>
      <c r="D461" s="84">
        <f>'UBS BUTANTA'!D26</f>
        <v>1</v>
      </c>
      <c r="E461" s="83">
        <f>'UBS BUTANTA'!E26</f>
        <v>0</v>
      </c>
      <c r="F461" s="83">
        <f>'UBS BUTANTA'!F26</f>
        <v>2</v>
      </c>
      <c r="G461" s="83">
        <f>'UBS BUTANTA'!G26</f>
        <v>0</v>
      </c>
      <c r="H461" s="83">
        <f>'UBS BUTANTA'!H26</f>
        <v>9</v>
      </c>
      <c r="I461" s="83">
        <f>'UBS BUTANTA'!I26</f>
        <v>0</v>
      </c>
      <c r="J461" s="83">
        <f>'UBS BUTANTA'!J26</f>
        <v>0</v>
      </c>
      <c r="K461" s="83">
        <f>'UBS BUTANTA'!K26</f>
        <v>0</v>
      </c>
      <c r="L461" s="83">
        <f>'UBS BUTANTA'!L26</f>
        <v>0</v>
      </c>
      <c r="M461" s="83">
        <f>'UBS BUTANTA'!M26</f>
        <v>0</v>
      </c>
      <c r="N461" s="83">
        <f>'UBS BUTANTA'!N26</f>
        <v>0</v>
      </c>
      <c r="O461" s="47">
        <f>'UBS BUTANTA'!O26</f>
        <v>80</v>
      </c>
      <c r="P461" s="47">
        <f>'UBS BUTANTA'!P26</f>
        <v>14</v>
      </c>
      <c r="Q461" s="151">
        <f>'UBS BUTANTA'!Q26</f>
        <v>0.17499999999999999</v>
      </c>
    </row>
    <row r="462" spans="1:17">
      <c r="A462" s="237" t="str">
        <f>'UBS BUTANTA'!A27</f>
        <v xml:space="preserve">Atividades Coletivas - Fonoaudiologo </v>
      </c>
      <c r="B462" s="82">
        <f>'UBS BUTANTA'!B27</f>
        <v>40</v>
      </c>
      <c r="C462" s="83">
        <f>'UBS BUTANTA'!C27</f>
        <v>2</v>
      </c>
      <c r="D462" s="84">
        <f>'UBS BUTANTA'!D27</f>
        <v>0</v>
      </c>
      <c r="E462" s="84">
        <f>'UBS BUTANTA'!E27</f>
        <v>0</v>
      </c>
      <c r="F462" s="84">
        <f>'UBS BUTANTA'!F27</f>
        <v>1</v>
      </c>
      <c r="G462" s="84">
        <f>'UBS BUTANTA'!G27</f>
        <v>0</v>
      </c>
      <c r="H462" s="84">
        <f>'UBS BUTANTA'!H27</f>
        <v>13</v>
      </c>
      <c r="I462" s="84">
        <f>'UBS BUTANTA'!I27</f>
        <v>0</v>
      </c>
      <c r="J462" s="84">
        <f>'UBS BUTANTA'!J27</f>
        <v>0</v>
      </c>
      <c r="K462" s="84">
        <f>'UBS BUTANTA'!K27</f>
        <v>0</v>
      </c>
      <c r="L462" s="84">
        <f>'UBS BUTANTA'!L27</f>
        <v>0</v>
      </c>
      <c r="M462" s="84">
        <f>'UBS BUTANTA'!M27</f>
        <v>0</v>
      </c>
      <c r="N462" s="84">
        <f>'UBS BUTANTA'!N27</f>
        <v>0</v>
      </c>
      <c r="O462" s="444">
        <f>'UBS BUTANTA'!O27</f>
        <v>200</v>
      </c>
      <c r="P462" s="444">
        <f>'UBS BUTANTA'!P27</f>
        <v>16</v>
      </c>
      <c r="Q462" s="445">
        <f>'UBS BUTANTA'!Q27</f>
        <v>0.08</v>
      </c>
    </row>
    <row r="463" spans="1:17">
      <c r="A463" s="237" t="str">
        <f>'UBS BUTANTA'!A28</f>
        <v xml:space="preserve">Atividades Coletivas - Nutricionista </v>
      </c>
      <c r="B463" s="82">
        <f>'UBS BUTANTA'!B28</f>
        <v>40</v>
      </c>
      <c r="C463" s="83">
        <f>'UBS BUTANTA'!C28</f>
        <v>0</v>
      </c>
      <c r="D463" s="84">
        <f>'UBS BUTANTA'!D28</f>
        <v>0</v>
      </c>
      <c r="E463" s="84">
        <f>'UBS BUTANTA'!E28</f>
        <v>0</v>
      </c>
      <c r="F463" s="84">
        <f>'UBS BUTANTA'!F28</f>
        <v>2</v>
      </c>
      <c r="G463" s="84">
        <f>'UBS BUTANTA'!G28</f>
        <v>0</v>
      </c>
      <c r="H463" s="84">
        <f>'UBS BUTANTA'!H28</f>
        <v>20</v>
      </c>
      <c r="I463" s="84">
        <f>'UBS BUTANTA'!I28</f>
        <v>0</v>
      </c>
      <c r="J463" s="84">
        <f>'UBS BUTANTA'!J28</f>
        <v>0</v>
      </c>
      <c r="K463" s="84">
        <f>'UBS BUTANTA'!K28</f>
        <v>0</v>
      </c>
      <c r="L463" s="84">
        <f>'UBS BUTANTA'!L28</f>
        <v>0</v>
      </c>
      <c r="M463" s="84">
        <f>'UBS BUTANTA'!M28</f>
        <v>0</v>
      </c>
      <c r="N463" s="152">
        <f>'UBS BUTANTA'!N28</f>
        <v>0</v>
      </c>
      <c r="O463" s="47">
        <f>'UBS BUTANTA'!O28</f>
        <v>200</v>
      </c>
      <c r="P463" s="47">
        <f>'UBS BUTANTA'!P28</f>
        <v>22</v>
      </c>
      <c r="Q463" s="151">
        <f>'UBS BUTANTA'!Q28</f>
        <v>0.11</v>
      </c>
    </row>
    <row r="464" spans="1:17">
      <c r="A464" s="237" t="str">
        <f>'UBS BUTANTA'!A29</f>
        <v>Atividades Coletivas - Psicólogo</v>
      </c>
      <c r="B464" s="87">
        <f>'UBS BUTANTA'!B29</f>
        <v>30</v>
      </c>
      <c r="C464" s="83">
        <f>'UBS BUTANTA'!C29</f>
        <v>0</v>
      </c>
      <c r="D464" s="84">
        <f>'UBS BUTANTA'!D29</f>
        <v>0</v>
      </c>
      <c r="E464" s="89">
        <f>'UBS BUTANTA'!E29</f>
        <v>0</v>
      </c>
      <c r="F464" s="89">
        <f>'UBS BUTANTA'!F29</f>
        <v>0</v>
      </c>
      <c r="G464" s="89">
        <f>'UBS BUTANTA'!G29</f>
        <v>0</v>
      </c>
      <c r="H464" s="89">
        <f>'UBS BUTANTA'!H29</f>
        <v>32</v>
      </c>
      <c r="I464" s="89">
        <f>'UBS BUTANTA'!I29</f>
        <v>0</v>
      </c>
      <c r="J464" s="89">
        <f>'UBS BUTANTA'!J29</f>
        <v>0</v>
      </c>
      <c r="K464" s="89">
        <f>'UBS BUTANTA'!K29</f>
        <v>0</v>
      </c>
      <c r="L464" s="89">
        <f>'UBS BUTANTA'!L29</f>
        <v>0</v>
      </c>
      <c r="M464" s="89">
        <f>'UBS BUTANTA'!M29</f>
        <v>0</v>
      </c>
      <c r="N464" s="153">
        <f>'UBS BUTANTA'!N29</f>
        <v>0</v>
      </c>
      <c r="O464" s="47">
        <f>'UBS BUTANTA'!O29</f>
        <v>150</v>
      </c>
      <c r="P464" s="47">
        <f>'UBS BUTANTA'!P29</f>
        <v>32</v>
      </c>
      <c r="Q464" s="151">
        <f>'UBS BUTANTA'!Q29</f>
        <v>0.21333333333333335</v>
      </c>
    </row>
    <row r="465" spans="1:17">
      <c r="A465" s="238" t="str">
        <f>'UBS BUTANTA'!A30</f>
        <v>Atividades Coletivas - Médico Psiquiatra</v>
      </c>
      <c r="B465" s="87">
        <f>'UBS BUTANTA'!B30</f>
        <v>4</v>
      </c>
      <c r="C465" s="83">
        <f>'UBS BUTANTA'!C30</f>
        <v>0</v>
      </c>
      <c r="D465" s="84">
        <f>'UBS BUTANTA'!D30</f>
        <v>0</v>
      </c>
      <c r="E465" s="89">
        <f>'UBS BUTANTA'!E30</f>
        <v>0</v>
      </c>
      <c r="F465" s="89">
        <f>'UBS BUTANTA'!F30</f>
        <v>0</v>
      </c>
      <c r="G465" s="89">
        <f>'UBS BUTANTA'!G30</f>
        <v>0</v>
      </c>
      <c r="H465" s="89">
        <f>'UBS BUTANTA'!H30</f>
        <v>3</v>
      </c>
      <c r="I465" s="89">
        <f>'UBS BUTANTA'!I30</f>
        <v>0</v>
      </c>
      <c r="J465" s="89">
        <f>'UBS BUTANTA'!J30</f>
        <v>0</v>
      </c>
      <c r="K465" s="89">
        <f>'UBS BUTANTA'!K30</f>
        <v>0</v>
      </c>
      <c r="L465" s="89">
        <f>'UBS BUTANTA'!L30</f>
        <v>0</v>
      </c>
      <c r="M465" s="89">
        <f>'UBS BUTANTA'!M30</f>
        <v>0</v>
      </c>
      <c r="N465" s="153">
        <f>'UBS BUTANTA'!N30</f>
        <v>0</v>
      </c>
      <c r="O465" s="47">
        <f>'UBS BUTANTA'!O30</f>
        <v>20</v>
      </c>
      <c r="P465" s="47">
        <f>'UBS BUTANTA'!P30</f>
        <v>3</v>
      </c>
      <c r="Q465" s="151">
        <f>'UBS BUTANTA'!Q30</f>
        <v>0.15</v>
      </c>
    </row>
    <row r="466" spans="1:17">
      <c r="A466" s="238" t="str">
        <f>'UBS BUTANTA'!A31</f>
        <v>PICS - Atividade coletiva</v>
      </c>
      <c r="B466" s="87">
        <f>'UBS BUTANTA'!B31</f>
        <v>7</v>
      </c>
      <c r="C466" s="83">
        <f>'UBS BUTANTA'!C31</f>
        <v>0</v>
      </c>
      <c r="D466" s="84">
        <f>'UBS BUTANTA'!D31</f>
        <v>26</v>
      </c>
      <c r="E466" s="89">
        <f>'UBS BUTANTA'!E31</f>
        <v>3</v>
      </c>
      <c r="F466" s="89">
        <f>'UBS BUTANTA'!F31</f>
        <v>3</v>
      </c>
      <c r="G466" s="89">
        <f>'UBS BUTANTA'!G31</f>
        <v>1</v>
      </c>
      <c r="H466" s="89">
        <f>'UBS BUTANTA'!H31</f>
        <v>2</v>
      </c>
      <c r="I466" s="89">
        <f>'UBS BUTANTA'!I31</f>
        <v>0</v>
      </c>
      <c r="J466" s="89">
        <f>'UBS BUTANTA'!J31</f>
        <v>0</v>
      </c>
      <c r="K466" s="89">
        <f>'UBS BUTANTA'!K31</f>
        <v>0</v>
      </c>
      <c r="L466" s="89">
        <f>'UBS BUTANTA'!L31</f>
        <v>0</v>
      </c>
      <c r="M466" s="89">
        <f>'UBS BUTANTA'!M31</f>
        <v>0</v>
      </c>
      <c r="N466" s="153">
        <f>'UBS BUTANTA'!N31</f>
        <v>0</v>
      </c>
      <c r="O466" s="47">
        <f>'UBS BUTANTA'!O31</f>
        <v>42</v>
      </c>
      <c r="P466" s="47">
        <f>'UBS BUTANTA'!P31</f>
        <v>35</v>
      </c>
      <c r="Q466" s="151">
        <f>'UBS BUTANTA'!Q31</f>
        <v>0.83333333333333337</v>
      </c>
    </row>
    <row r="467" spans="1:17">
      <c r="A467" s="43" t="str">
        <f>'UBS BUTANTA'!A32</f>
        <v>PICS - Atividade individual</v>
      </c>
      <c r="B467" s="82">
        <f>'UBS BUTANTA'!B32</f>
        <v>10</v>
      </c>
      <c r="C467" s="83">
        <f>'UBS BUTANTA'!C32</f>
        <v>48</v>
      </c>
      <c r="D467" s="84">
        <f>'UBS BUTANTA'!D32</f>
        <v>39</v>
      </c>
      <c r="E467" s="84">
        <f>'UBS BUTANTA'!E32</f>
        <v>42</v>
      </c>
      <c r="F467" s="84">
        <f>'UBS BUTANTA'!F32</f>
        <v>44</v>
      </c>
      <c r="G467" s="84">
        <f>'UBS BUTANTA'!G32</f>
        <v>28</v>
      </c>
      <c r="H467" s="84">
        <f>'UBS BUTANTA'!H32</f>
        <v>8</v>
      </c>
      <c r="I467" s="84">
        <f>'UBS BUTANTA'!I32</f>
        <v>0</v>
      </c>
      <c r="J467" s="84">
        <f>'UBS BUTANTA'!J32</f>
        <v>0</v>
      </c>
      <c r="K467" s="84">
        <f>'UBS BUTANTA'!K32</f>
        <v>0</v>
      </c>
      <c r="L467" s="84">
        <f>'UBS BUTANTA'!L32</f>
        <v>0</v>
      </c>
      <c r="M467" s="84">
        <f>'UBS BUTANTA'!M32</f>
        <v>0</v>
      </c>
      <c r="N467" s="84">
        <f>'UBS BUTANTA'!N32</f>
        <v>0</v>
      </c>
      <c r="O467" s="47">
        <f>'UBS BUTANTA'!O32</f>
        <v>60</v>
      </c>
      <c r="P467" s="446">
        <f>'UBS BUTANTA'!P32</f>
        <v>209</v>
      </c>
      <c r="Q467" s="445">
        <f>'UBS BUTANTA'!Q32</f>
        <v>3.4833333333333334</v>
      </c>
    </row>
    <row r="468" spans="1:17" ht="16.5" thickBot="1">
      <c r="A468" s="247" t="str">
        <f>'UBS BUTANTA'!A33</f>
        <v>Visita Domiciliar do Aux/Tec Enf</v>
      </c>
      <c r="B468" s="205">
        <f>'UBS BUTANTA'!B33</f>
        <v>198</v>
      </c>
      <c r="C468" s="120">
        <f>'UBS BUTANTA'!C33</f>
        <v>239</v>
      </c>
      <c r="D468" s="422">
        <f>'UBS BUTANTA'!D33</f>
        <v>190</v>
      </c>
      <c r="E468" s="204">
        <f>'UBS BUTANTA'!E33</f>
        <v>0</v>
      </c>
      <c r="F468" s="204" t="str">
        <f>'UBS BUTANTA'!F33</f>
        <v>-</v>
      </c>
      <c r="G468" s="204">
        <f>'UBS BUTANTA'!G33</f>
        <v>6</v>
      </c>
      <c r="H468" s="204">
        <f>'UBS BUTANTA'!H33</f>
        <v>114</v>
      </c>
      <c r="I468" s="204">
        <f>'UBS BUTANTA'!I33</f>
        <v>0</v>
      </c>
      <c r="J468" s="204">
        <f>'UBS BUTANTA'!J33</f>
        <v>0</v>
      </c>
      <c r="K468" s="204">
        <f>'UBS BUTANTA'!K33</f>
        <v>0</v>
      </c>
      <c r="L468" s="204">
        <f>'UBS BUTANTA'!L33</f>
        <v>0</v>
      </c>
      <c r="M468" s="204">
        <f>'UBS BUTANTA'!M33</f>
        <v>0</v>
      </c>
      <c r="N468" s="204">
        <f>'UBS BUTANTA'!N33</f>
        <v>0</v>
      </c>
      <c r="O468" s="206">
        <f>'UBS BUTANTA'!O33</f>
        <v>1188</v>
      </c>
      <c r="P468" s="155">
        <f>'UBS BUTANTA'!P33</f>
        <v>549</v>
      </c>
      <c r="Q468" s="156">
        <f>'UBS BUTANTA'!Q33</f>
        <v>0.4621212121212121</v>
      </c>
    </row>
    <row r="469" spans="1:17" ht="16.5" thickBot="1">
      <c r="A469" s="228" t="str">
        <f>'UBS BUTANTA'!A34</f>
        <v>SOMA</v>
      </c>
      <c r="B469" s="205">
        <f>'UBS BUTANTA'!B34</f>
        <v>4129</v>
      </c>
      <c r="C469" s="203">
        <f>'UBS BUTANTA'!C34</f>
        <v>3218</v>
      </c>
      <c r="D469" s="255">
        <f>'UBS BUTANTA'!D34</f>
        <v>2898</v>
      </c>
      <c r="E469" s="203">
        <f>'UBS BUTANTA'!E34</f>
        <v>5776</v>
      </c>
      <c r="F469" s="203">
        <f>'UBS BUTANTA'!F34</f>
        <v>3879</v>
      </c>
      <c r="G469" s="203">
        <f>'UBS BUTANTA'!G34</f>
        <v>2933</v>
      </c>
      <c r="H469" s="203">
        <f>'UBS BUTANTA'!H34</f>
        <v>2500</v>
      </c>
      <c r="I469" s="203">
        <f>'UBS BUTANTA'!I34</f>
        <v>0</v>
      </c>
      <c r="J469" s="203">
        <f>'UBS BUTANTA'!J34</f>
        <v>0</v>
      </c>
      <c r="K469" s="203">
        <f>'UBS BUTANTA'!K34</f>
        <v>0</v>
      </c>
      <c r="L469" s="203">
        <f>'UBS BUTANTA'!L34</f>
        <v>0</v>
      </c>
      <c r="M469" s="203">
        <f>'UBS BUTANTA'!M34</f>
        <v>0</v>
      </c>
      <c r="N469" s="203">
        <f>'UBS BUTANTA'!N34</f>
        <v>0</v>
      </c>
      <c r="O469" s="203">
        <f>'UBS BUTANTA'!O34</f>
        <v>24629</v>
      </c>
      <c r="P469" s="203">
        <f>'UBS BUTANTA'!P34</f>
        <v>21204</v>
      </c>
      <c r="Q469" s="158">
        <f>'UBS BUTANTA'!Q34</f>
        <v>0.86093629461204269</v>
      </c>
    </row>
    <row r="470" spans="1:17">
      <c r="B470" s="111"/>
      <c r="C470" s="112"/>
      <c r="D470" s="112"/>
      <c r="E470" s="112"/>
      <c r="F470" s="112"/>
      <c r="G470" s="112"/>
      <c r="H470" s="112"/>
      <c r="I470" s="112"/>
      <c r="J470" s="112"/>
      <c r="K470" s="112"/>
      <c r="L470" s="112"/>
      <c r="M470" s="112"/>
      <c r="N470" s="112"/>
      <c r="O470" s="112"/>
      <c r="P470" s="112"/>
      <c r="Q470" s="113"/>
    </row>
    <row r="471" spans="1:17" ht="16.5" thickBot="1">
      <c r="A471" s="71" t="s">
        <v>224</v>
      </c>
      <c r="B471" s="72"/>
      <c r="C471" s="72"/>
      <c r="D471" s="72"/>
      <c r="E471" s="72"/>
      <c r="F471" s="72"/>
      <c r="G471" s="72"/>
      <c r="H471" s="72"/>
      <c r="I471" s="72"/>
      <c r="J471" s="72"/>
      <c r="K471" s="72"/>
      <c r="L471" s="72"/>
      <c r="M471" s="72"/>
      <c r="N471" s="72"/>
      <c r="O471" s="72"/>
      <c r="P471" s="72"/>
      <c r="Q471" s="73"/>
    </row>
    <row r="472" spans="1:17" ht="16.5" thickBot="1">
      <c r="A472" s="97" t="s">
        <v>2</v>
      </c>
      <c r="B472" s="98" t="s">
        <v>194</v>
      </c>
      <c r="C472" s="79" t="s">
        <v>195</v>
      </c>
      <c r="D472" s="79" t="s">
        <v>196</v>
      </c>
      <c r="E472" s="79" t="s">
        <v>197</v>
      </c>
      <c r="F472" s="79" t="s">
        <v>198</v>
      </c>
      <c r="G472" s="79" t="s">
        <v>199</v>
      </c>
      <c r="H472" s="79" t="s">
        <v>200</v>
      </c>
      <c r="I472" s="79" t="s">
        <v>201</v>
      </c>
      <c r="J472" s="79" t="s">
        <v>202</v>
      </c>
      <c r="K472" s="79" t="s">
        <v>203</v>
      </c>
      <c r="L472" s="79" t="s">
        <v>204</v>
      </c>
      <c r="M472" s="79" t="s">
        <v>205</v>
      </c>
      <c r="N472" s="79" t="s">
        <v>206</v>
      </c>
      <c r="O472" s="79" t="s">
        <v>207</v>
      </c>
      <c r="P472" s="79" t="s">
        <v>208</v>
      </c>
      <c r="Q472" s="80" t="s">
        <v>19</v>
      </c>
    </row>
    <row r="473" spans="1:17" ht="16.5" thickTop="1">
      <c r="A473" s="237" t="str">
        <f>'UBS V Borges'!A9</f>
        <v>Atividades Individuais - Assistente Social</v>
      </c>
      <c r="B473" s="82">
        <f>'UBS V Borges'!B9</f>
        <v>61</v>
      </c>
      <c r="C473" s="83">
        <f>'UBS V Borges'!C9</f>
        <v>77</v>
      </c>
      <c r="D473" s="84">
        <f>'UBS V Borges'!D9</f>
        <v>72</v>
      </c>
      <c r="E473" s="84">
        <f>'UBS V Borges'!E9</f>
        <v>44</v>
      </c>
      <c r="F473" s="84" t="str">
        <f>'UBS V Borges'!F9</f>
        <v>-</v>
      </c>
      <c r="G473" s="84">
        <f>'UBS V Borges'!G9</f>
        <v>63</v>
      </c>
      <c r="H473" s="84">
        <f>'UBS V Borges'!H9</f>
        <v>74</v>
      </c>
      <c r="I473" s="84">
        <f>'UBS V Borges'!I9</f>
        <v>0</v>
      </c>
      <c r="J473" s="84">
        <f>'UBS V Borges'!J9</f>
        <v>0</v>
      </c>
      <c r="K473" s="84">
        <f>'UBS V Borges'!K9</f>
        <v>0</v>
      </c>
      <c r="L473" s="84">
        <f>'UBS V Borges'!L9</f>
        <v>0</v>
      </c>
      <c r="M473" s="84">
        <f>'UBS V Borges'!M9</f>
        <v>0</v>
      </c>
      <c r="N473" s="84">
        <f>'UBS V Borges'!N9</f>
        <v>0</v>
      </c>
      <c r="O473" s="47">
        <f>'UBS V Borges'!O9</f>
        <v>366</v>
      </c>
      <c r="P473" s="47">
        <f>'UBS V Borges'!P9</f>
        <v>330</v>
      </c>
      <c r="Q473" s="151">
        <f>'UBS V Borges'!Q9</f>
        <v>0.90163934426229508</v>
      </c>
    </row>
    <row r="474" spans="1:17">
      <c r="A474" s="237" t="str">
        <f>'UBS V Borges'!A10</f>
        <v>Atividades Individuais - Farmacêutico</v>
      </c>
      <c r="B474" s="82">
        <f>'UBS V Borges'!B10</f>
        <v>96</v>
      </c>
      <c r="C474" s="83">
        <f>'UBS V Borges'!C10</f>
        <v>88</v>
      </c>
      <c r="D474" s="84">
        <f>'UBS V Borges'!D10</f>
        <v>90</v>
      </c>
      <c r="E474" s="84">
        <f>'UBS V Borges'!E10</f>
        <v>97</v>
      </c>
      <c r="F474" s="84" t="str">
        <f>'UBS V Borges'!F10</f>
        <v>-</v>
      </c>
      <c r="G474" s="84">
        <f>'UBS V Borges'!G10</f>
        <v>91</v>
      </c>
      <c r="H474" s="84">
        <f>'UBS V Borges'!H10</f>
        <v>31</v>
      </c>
      <c r="I474" s="84">
        <f>'UBS V Borges'!I10</f>
        <v>0</v>
      </c>
      <c r="J474" s="84">
        <f>'UBS V Borges'!J10</f>
        <v>0</v>
      </c>
      <c r="K474" s="84">
        <f>'UBS V Borges'!K10</f>
        <v>0</v>
      </c>
      <c r="L474" s="84">
        <f>'UBS V Borges'!L10</f>
        <v>0</v>
      </c>
      <c r="M474" s="84">
        <f>'UBS V Borges'!M10</f>
        <v>0</v>
      </c>
      <c r="N474" s="84">
        <f>'UBS V Borges'!N10</f>
        <v>0</v>
      </c>
      <c r="O474" s="47">
        <f>'UBS V Borges'!O10</f>
        <v>576</v>
      </c>
      <c r="P474" s="47">
        <f>'UBS V Borges'!P10</f>
        <v>397</v>
      </c>
      <c r="Q474" s="151">
        <f>'UBS V Borges'!Q10</f>
        <v>0.68923611111111116</v>
      </c>
    </row>
    <row r="475" spans="1:17">
      <c r="A475" s="237" t="str">
        <f>'UBS V Borges'!A11</f>
        <v>Atividades Individuais - Fonoaudiólogo</v>
      </c>
      <c r="B475" s="82">
        <f>'UBS V Borges'!B11</f>
        <v>60</v>
      </c>
      <c r="C475" s="83">
        <f>'UBS V Borges'!C11</f>
        <v>66</v>
      </c>
      <c r="D475" s="84">
        <f>'UBS V Borges'!D11</f>
        <v>56</v>
      </c>
      <c r="E475" s="84">
        <f>'UBS V Borges'!E11</f>
        <v>64</v>
      </c>
      <c r="F475" s="84" t="str">
        <f>'UBS V Borges'!F11</f>
        <v>-</v>
      </c>
      <c r="G475" s="84">
        <f>'UBS V Borges'!G11</f>
        <v>0</v>
      </c>
      <c r="H475" s="84">
        <f>'UBS V Borges'!H11</f>
        <v>56</v>
      </c>
      <c r="I475" s="84">
        <f>'UBS V Borges'!I11</f>
        <v>0</v>
      </c>
      <c r="J475" s="84">
        <f>'UBS V Borges'!J11</f>
        <v>0</v>
      </c>
      <c r="K475" s="84">
        <f>'UBS V Borges'!K11</f>
        <v>0</v>
      </c>
      <c r="L475" s="84">
        <f>'UBS V Borges'!L11</f>
        <v>0</v>
      </c>
      <c r="M475" s="84">
        <f>'UBS V Borges'!M11</f>
        <v>0</v>
      </c>
      <c r="N475" s="84">
        <f>'UBS V Borges'!N11</f>
        <v>0</v>
      </c>
      <c r="O475" s="47">
        <f>'UBS V Borges'!O11</f>
        <v>360</v>
      </c>
      <c r="P475" s="47">
        <f>'UBS V Borges'!P11</f>
        <v>242</v>
      </c>
      <c r="Q475" s="151">
        <f>'UBS V Borges'!Q11</f>
        <v>0.67222222222222228</v>
      </c>
    </row>
    <row r="476" spans="1:17" ht="18.75" customHeight="1">
      <c r="A476" s="237" t="str">
        <f>'UBS V Borges'!A12</f>
        <v>Atividades Individuais - Médico Psiquiatra</v>
      </c>
      <c r="B476" s="82">
        <f>'UBS V Borges'!B12</f>
        <v>110</v>
      </c>
      <c r="C476" s="83">
        <f>'UBS V Borges'!C12</f>
        <v>120</v>
      </c>
      <c r="D476" s="84">
        <f>'UBS V Borges'!D12</f>
        <v>108</v>
      </c>
      <c r="E476" s="84">
        <f>'UBS V Borges'!E12</f>
        <v>100</v>
      </c>
      <c r="F476" s="84" t="str">
        <f>'UBS V Borges'!F12</f>
        <v>-</v>
      </c>
      <c r="G476" s="84">
        <f>'UBS V Borges'!G12</f>
        <v>108</v>
      </c>
      <c r="H476" s="84">
        <f>'UBS V Borges'!H12</f>
        <v>88</v>
      </c>
      <c r="I476" s="84">
        <f>'UBS V Borges'!I12</f>
        <v>0</v>
      </c>
      <c r="J476" s="84">
        <f>'UBS V Borges'!J12</f>
        <v>0</v>
      </c>
      <c r="K476" s="84">
        <f>'UBS V Borges'!K12</f>
        <v>0</v>
      </c>
      <c r="L476" s="84">
        <f>'UBS V Borges'!L12</f>
        <v>0</v>
      </c>
      <c r="M476" s="84">
        <f>'UBS V Borges'!M12</f>
        <v>0</v>
      </c>
      <c r="N476" s="84">
        <f>'UBS V Borges'!N12</f>
        <v>0</v>
      </c>
      <c r="O476" s="47">
        <f>'UBS V Borges'!O12</f>
        <v>660</v>
      </c>
      <c r="P476" s="47">
        <f>'UBS V Borges'!P12</f>
        <v>524</v>
      </c>
      <c r="Q476" s="151">
        <f>'UBS V Borges'!Q12</f>
        <v>0.79393939393939394</v>
      </c>
    </row>
    <row r="477" spans="1:17" ht="24" customHeight="1">
      <c r="A477" s="237" t="str">
        <f>'UBS V Borges'!A13</f>
        <v>Atividades Individuias - Nutricionista</v>
      </c>
      <c r="B477" s="82">
        <f>'UBS V Borges'!B13</f>
        <v>60</v>
      </c>
      <c r="C477" s="83">
        <f>'UBS V Borges'!C13</f>
        <v>107</v>
      </c>
      <c r="D477" s="84">
        <f>'UBS V Borges'!D13</f>
        <v>106</v>
      </c>
      <c r="E477" s="84">
        <f>'UBS V Borges'!E13</f>
        <v>134</v>
      </c>
      <c r="F477" s="84" t="str">
        <f>'UBS V Borges'!F13</f>
        <v>-</v>
      </c>
      <c r="G477" s="84">
        <f>'UBS V Borges'!G13</f>
        <v>80</v>
      </c>
      <c r="H477" s="84">
        <f>'UBS V Borges'!H13</f>
        <v>53</v>
      </c>
      <c r="I477" s="84">
        <f>'UBS V Borges'!I13</f>
        <v>0</v>
      </c>
      <c r="J477" s="84">
        <f>'UBS V Borges'!J13</f>
        <v>0</v>
      </c>
      <c r="K477" s="84">
        <f>'UBS V Borges'!K13</f>
        <v>0</v>
      </c>
      <c r="L477" s="84">
        <f>'UBS V Borges'!L13</f>
        <v>0</v>
      </c>
      <c r="M477" s="84">
        <f>'UBS V Borges'!M13</f>
        <v>0</v>
      </c>
      <c r="N477" s="84">
        <f>'UBS V Borges'!N13</f>
        <v>0</v>
      </c>
      <c r="O477" s="47">
        <f>'UBS V Borges'!O13</f>
        <v>360</v>
      </c>
      <c r="P477" s="47">
        <f>'UBS V Borges'!P13</f>
        <v>480</v>
      </c>
      <c r="Q477" s="151">
        <f>'UBS V Borges'!Q13</f>
        <v>1.3333333333333333</v>
      </c>
    </row>
    <row r="478" spans="1:17">
      <c r="A478" s="237" t="str">
        <f>'UBS V Borges'!A14</f>
        <v>Atividades Individuais - Psicólogo</v>
      </c>
      <c r="B478" s="82">
        <f>'UBS V Borges'!B14</f>
        <v>46</v>
      </c>
      <c r="C478" s="83">
        <f>'UBS V Borges'!C14</f>
        <v>61</v>
      </c>
      <c r="D478" s="84">
        <f>'UBS V Borges'!D14</f>
        <v>22</v>
      </c>
      <c r="E478" s="84">
        <f>'UBS V Borges'!E14</f>
        <v>37</v>
      </c>
      <c r="F478" s="84" t="str">
        <f>'UBS V Borges'!F14</f>
        <v>-</v>
      </c>
      <c r="G478" s="84">
        <f>'UBS V Borges'!G14</f>
        <v>40</v>
      </c>
      <c r="H478" s="84">
        <f>'UBS V Borges'!H14</f>
        <v>24</v>
      </c>
      <c r="I478" s="84">
        <f>'UBS V Borges'!I14</f>
        <v>0</v>
      </c>
      <c r="J478" s="84">
        <f>'UBS V Borges'!J14</f>
        <v>0</v>
      </c>
      <c r="K478" s="84">
        <f>'UBS V Borges'!K14</f>
        <v>0</v>
      </c>
      <c r="L478" s="84">
        <f>'UBS V Borges'!L14</f>
        <v>0</v>
      </c>
      <c r="M478" s="84">
        <f>'UBS V Borges'!M14</f>
        <v>0</v>
      </c>
      <c r="N478" s="84">
        <f>'UBS V Borges'!N14</f>
        <v>0</v>
      </c>
      <c r="O478" s="47">
        <f>'UBS V Borges'!O14</f>
        <v>276</v>
      </c>
      <c r="P478" s="47">
        <f>'UBS V Borges'!P14</f>
        <v>184</v>
      </c>
      <c r="Q478" s="151">
        <f>'UBS V Borges'!Q14</f>
        <v>0.66666666666666663</v>
      </c>
    </row>
    <row r="479" spans="1:17">
      <c r="A479" s="237" t="str">
        <f>'UBS V Borges'!A15</f>
        <v>Consulta Enfermagem do Enfermeiro</v>
      </c>
      <c r="B479" s="82">
        <f>'UBS V Borges'!B15</f>
        <v>864</v>
      </c>
      <c r="C479" s="83">
        <f>'UBS V Borges'!C15</f>
        <v>1051</v>
      </c>
      <c r="D479" s="84">
        <f>'UBS V Borges'!D15</f>
        <v>943</v>
      </c>
      <c r="E479" s="84">
        <f>'UBS V Borges'!E15</f>
        <v>1216</v>
      </c>
      <c r="F479" s="84">
        <f>'UBS V Borges'!F15</f>
        <v>1064</v>
      </c>
      <c r="G479" s="84">
        <f>'UBS V Borges'!G15</f>
        <v>1135</v>
      </c>
      <c r="H479" s="84">
        <f>'UBS V Borges'!H15</f>
        <v>1007</v>
      </c>
      <c r="I479" s="84">
        <f>'UBS V Borges'!I15</f>
        <v>0</v>
      </c>
      <c r="J479" s="84">
        <f>'UBS V Borges'!J15</f>
        <v>0</v>
      </c>
      <c r="K479" s="84">
        <f>'UBS V Borges'!K15</f>
        <v>0</v>
      </c>
      <c r="L479" s="84">
        <f>'UBS V Borges'!L15</f>
        <v>0</v>
      </c>
      <c r="M479" s="84">
        <f>'UBS V Borges'!M15</f>
        <v>0</v>
      </c>
      <c r="N479" s="84">
        <f>'UBS V Borges'!N15</f>
        <v>0</v>
      </c>
      <c r="O479" s="47">
        <f>'UBS V Borges'!O15</f>
        <v>5184</v>
      </c>
      <c r="P479" s="47">
        <f>'UBS V Borges'!P15</f>
        <v>6416</v>
      </c>
      <c r="Q479" s="151">
        <f>'UBS V Borges'!Q15</f>
        <v>1.2376543209876543</v>
      </c>
    </row>
    <row r="480" spans="1:17">
      <c r="A480" s="237" t="str">
        <f>'UBS V Borges'!A16</f>
        <v>Consulta Médica do Clínico Geral</v>
      </c>
      <c r="B480" s="82">
        <f>'UBS V Borges'!B16</f>
        <v>528</v>
      </c>
      <c r="C480" s="83">
        <f>'UBS V Borges'!C16</f>
        <v>338</v>
      </c>
      <c r="D480" s="84">
        <f>'UBS V Borges'!D16</f>
        <v>462</v>
      </c>
      <c r="E480" s="84">
        <f>'UBS V Borges'!E16</f>
        <v>425</v>
      </c>
      <c r="F480" s="84">
        <f>'UBS V Borges'!F16</f>
        <v>350</v>
      </c>
      <c r="G480" s="84">
        <f>'UBS V Borges'!G16</f>
        <v>429</v>
      </c>
      <c r="H480" s="84">
        <f>'UBS V Borges'!H16</f>
        <v>426</v>
      </c>
      <c r="I480" s="84">
        <f>'UBS V Borges'!I16</f>
        <v>0</v>
      </c>
      <c r="J480" s="84">
        <f>'UBS V Borges'!J16</f>
        <v>0</v>
      </c>
      <c r="K480" s="84">
        <f>'UBS V Borges'!K16</f>
        <v>0</v>
      </c>
      <c r="L480" s="84">
        <f>'UBS V Borges'!L16</f>
        <v>0</v>
      </c>
      <c r="M480" s="84">
        <f>'UBS V Borges'!M16</f>
        <v>0</v>
      </c>
      <c r="N480" s="84">
        <f>'UBS V Borges'!N16</f>
        <v>0</v>
      </c>
      <c r="O480" s="47">
        <f>'UBS V Borges'!O16</f>
        <v>3168</v>
      </c>
      <c r="P480" s="47">
        <f>'UBS V Borges'!P16</f>
        <v>2430</v>
      </c>
      <c r="Q480" s="151">
        <f>'UBS V Borges'!Q16</f>
        <v>0.76704545454545459</v>
      </c>
    </row>
    <row r="481" spans="1:17">
      <c r="A481" s="237" t="str">
        <f>'UBS V Borges'!A17</f>
        <v>Consulta Médica do G.O.</v>
      </c>
      <c r="B481" s="82">
        <f>'UBS V Borges'!B17</f>
        <v>211</v>
      </c>
      <c r="C481" s="83">
        <f>'UBS V Borges'!C17</f>
        <v>196</v>
      </c>
      <c r="D481" s="84">
        <f>'UBS V Borges'!D17</f>
        <v>58</v>
      </c>
      <c r="E481" s="84">
        <f>'UBS V Borges'!E17</f>
        <v>93</v>
      </c>
      <c r="F481" s="84">
        <f>'UBS V Borges'!F17</f>
        <v>2</v>
      </c>
      <c r="G481" s="84">
        <f>'UBS V Borges'!G17</f>
        <v>0</v>
      </c>
      <c r="H481" s="84">
        <f>'UBS V Borges'!H17</f>
        <v>50</v>
      </c>
      <c r="I481" s="84">
        <f>'UBS V Borges'!I17</f>
        <v>0</v>
      </c>
      <c r="J481" s="84">
        <f>'UBS V Borges'!J17</f>
        <v>0</v>
      </c>
      <c r="K481" s="84">
        <f>'UBS V Borges'!K17</f>
        <v>0</v>
      </c>
      <c r="L481" s="84">
        <f>'UBS V Borges'!L17</f>
        <v>0</v>
      </c>
      <c r="M481" s="84">
        <f>'UBS V Borges'!M17</f>
        <v>0</v>
      </c>
      <c r="N481" s="84">
        <f>'UBS V Borges'!N17</f>
        <v>0</v>
      </c>
      <c r="O481" s="47">
        <f>'UBS V Borges'!O17</f>
        <v>1266</v>
      </c>
      <c r="P481" s="47">
        <f>'UBS V Borges'!P17</f>
        <v>399</v>
      </c>
      <c r="Q481" s="151">
        <f>'UBS V Borges'!Q17</f>
        <v>0.31516587677725116</v>
      </c>
    </row>
    <row r="482" spans="1:17">
      <c r="A482" s="237" t="str">
        <f>'UBS V Borges'!A18</f>
        <v>Consulta Médica do Médico Generalista</v>
      </c>
      <c r="B482" s="82">
        <f>'UBS V Borges'!B18</f>
        <v>1320</v>
      </c>
      <c r="C482" s="83">
        <f>'UBS V Borges'!C18</f>
        <v>1204</v>
      </c>
      <c r="D482" s="84">
        <f>'UBS V Borges'!D18</f>
        <v>893</v>
      </c>
      <c r="E482" s="84">
        <f>'UBS V Borges'!E18</f>
        <v>1563</v>
      </c>
      <c r="F482" s="84">
        <f>'UBS V Borges'!F18</f>
        <v>1596</v>
      </c>
      <c r="G482" s="84">
        <f>'UBS V Borges'!G18</f>
        <v>982</v>
      </c>
      <c r="H482" s="84">
        <f>'UBS V Borges'!H18</f>
        <v>762</v>
      </c>
      <c r="I482" s="84">
        <f>'UBS V Borges'!I18</f>
        <v>0</v>
      </c>
      <c r="J482" s="84">
        <f>'UBS V Borges'!J18</f>
        <v>0</v>
      </c>
      <c r="K482" s="84">
        <f>'UBS V Borges'!K18</f>
        <v>0</v>
      </c>
      <c r="L482" s="84">
        <f>'UBS V Borges'!L18</f>
        <v>0</v>
      </c>
      <c r="M482" s="84">
        <f>'UBS V Borges'!M18</f>
        <v>0</v>
      </c>
      <c r="N482" s="84">
        <f>'UBS V Borges'!N18</f>
        <v>0</v>
      </c>
      <c r="O482" s="444">
        <f>'UBS V Borges'!O18</f>
        <v>7920</v>
      </c>
      <c r="P482" s="444">
        <f>'UBS V Borges'!P18</f>
        <v>7000</v>
      </c>
      <c r="Q482" s="445">
        <f>'UBS V Borges'!Q18</f>
        <v>0.88383838383838387</v>
      </c>
    </row>
    <row r="483" spans="1:17">
      <c r="A483" s="237" t="str">
        <f>'UBS V Borges'!A19</f>
        <v>Consulta Médica do Médico PMMB</v>
      </c>
      <c r="B483" s="82">
        <f>'UBS V Borges'!B19</f>
        <v>388</v>
      </c>
      <c r="C483" s="83">
        <f>'UBS V Borges'!C19</f>
        <v>564</v>
      </c>
      <c r="D483" s="84">
        <f>'UBS V Borges'!D19</f>
        <v>488</v>
      </c>
      <c r="E483" s="84">
        <f>'UBS V Borges'!E19</f>
        <v>1563</v>
      </c>
      <c r="F483" s="84">
        <f>'UBS V Borges'!F19</f>
        <v>1596</v>
      </c>
      <c r="G483" s="89">
        <f>'UBS V Borges'!G19</f>
        <v>247</v>
      </c>
      <c r="H483" s="89">
        <f>'UBS V Borges'!H19</f>
        <v>422</v>
      </c>
      <c r="I483" s="89">
        <f>'UBS V Borges'!I19</f>
        <v>0</v>
      </c>
      <c r="J483" s="89">
        <f>'UBS V Borges'!J19</f>
        <v>0</v>
      </c>
      <c r="K483" s="89">
        <f>'UBS V Borges'!K19</f>
        <v>0</v>
      </c>
      <c r="L483" s="89">
        <f>'UBS V Borges'!L19</f>
        <v>0</v>
      </c>
      <c r="M483" s="89">
        <f>'UBS V Borges'!M19</f>
        <v>0</v>
      </c>
      <c r="N483" s="89">
        <f>'UBS V Borges'!N19</f>
        <v>0</v>
      </c>
      <c r="O483" s="47">
        <f>'UBS V Borges'!O19</f>
        <v>2328</v>
      </c>
      <c r="P483" s="444">
        <f>'UBS V Borges'!P19</f>
        <v>4880</v>
      </c>
      <c r="Q483" s="445">
        <f>'UBS V Borges'!Q19</f>
        <v>2.0962199312714778</v>
      </c>
    </row>
    <row r="484" spans="1:17">
      <c r="A484" s="237" t="str">
        <f>'UBS V Borges'!A20</f>
        <v>Consulta Médica do Pediatra</v>
      </c>
      <c r="B484" s="82">
        <f>'UBS V Borges'!B20</f>
        <v>264</v>
      </c>
      <c r="C484" s="83">
        <f>'UBS V Borges'!C20</f>
        <v>175</v>
      </c>
      <c r="D484" s="84">
        <f>'UBS V Borges'!D20</f>
        <v>86</v>
      </c>
      <c r="E484" s="84">
        <f>'UBS V Borges'!E20</f>
        <v>152</v>
      </c>
      <c r="F484" s="84">
        <f>'UBS V Borges'!F20</f>
        <v>118</v>
      </c>
      <c r="G484" s="89">
        <f>'UBS V Borges'!G20</f>
        <v>90</v>
      </c>
      <c r="H484" s="89">
        <f>'UBS V Borges'!H20</f>
        <v>49</v>
      </c>
      <c r="I484" s="89">
        <f>'UBS V Borges'!I20</f>
        <v>0</v>
      </c>
      <c r="J484" s="89">
        <f>'UBS V Borges'!J20</f>
        <v>0</v>
      </c>
      <c r="K484" s="89">
        <f>'UBS V Borges'!K20</f>
        <v>0</v>
      </c>
      <c r="L484" s="89">
        <f>'UBS V Borges'!L20</f>
        <v>0</v>
      </c>
      <c r="M484" s="89">
        <f>'UBS V Borges'!M20</f>
        <v>0</v>
      </c>
      <c r="N484" s="89">
        <f>'UBS V Borges'!N20</f>
        <v>0</v>
      </c>
      <c r="O484" s="47">
        <f>'UBS V Borges'!O20</f>
        <v>1584</v>
      </c>
      <c r="P484" s="444">
        <f>'UBS V Borges'!P20</f>
        <v>670</v>
      </c>
      <c r="Q484" s="445">
        <f>'UBS V Borges'!Q20</f>
        <v>0.42297979797979796</v>
      </c>
    </row>
    <row r="485" spans="1:17">
      <c r="A485" s="237" t="str">
        <f>'UBS V Borges'!A21</f>
        <v>Consulta/At Domiciliar do Enfermeiro</v>
      </c>
      <c r="B485" s="82">
        <f>'UBS V Borges'!B21</f>
        <v>60</v>
      </c>
      <c r="C485" s="83">
        <f>'UBS V Borges'!C21</f>
        <v>34</v>
      </c>
      <c r="D485" s="84">
        <f>'UBS V Borges'!D21</f>
        <v>9</v>
      </c>
      <c r="E485" s="84">
        <f>'UBS V Borges'!E21</f>
        <v>20</v>
      </c>
      <c r="F485" s="84">
        <f>'UBS V Borges'!F21</f>
        <v>32</v>
      </c>
      <c r="G485" s="89">
        <f>'UBS V Borges'!G21</f>
        <v>22</v>
      </c>
      <c r="H485" s="89">
        <f>'UBS V Borges'!H21</f>
        <v>28</v>
      </c>
      <c r="I485" s="89">
        <f>'UBS V Borges'!I21</f>
        <v>0</v>
      </c>
      <c r="J485" s="89">
        <f>'UBS V Borges'!J21</f>
        <v>0</v>
      </c>
      <c r="K485" s="89">
        <f>'UBS V Borges'!K21</f>
        <v>0</v>
      </c>
      <c r="L485" s="89">
        <f>'UBS V Borges'!L21</f>
        <v>0</v>
      </c>
      <c r="M485" s="89">
        <f>'UBS V Borges'!M21</f>
        <v>0</v>
      </c>
      <c r="N485" s="89">
        <f>'UBS V Borges'!N21</f>
        <v>0</v>
      </c>
      <c r="O485" s="47">
        <f>'UBS V Borges'!O21</f>
        <v>360</v>
      </c>
      <c r="P485" s="444">
        <f>'UBS V Borges'!P21</f>
        <v>145</v>
      </c>
      <c r="Q485" s="445">
        <f>'UBS V Borges'!Q21</f>
        <v>0.40277777777777779</v>
      </c>
    </row>
    <row r="486" spans="1:17">
      <c r="A486" s="237" t="str">
        <f>'UBS V Borges'!A22</f>
        <v>ESB I - Consultas/atendimentos</v>
      </c>
      <c r="B486" s="82">
        <f>'UBS V Borges'!B22</f>
        <v>54</v>
      </c>
      <c r="C486" s="83">
        <f>'UBS V Borges'!C22</f>
        <v>112</v>
      </c>
      <c r="D486" s="84">
        <f>'UBS V Borges'!D22</f>
        <v>85</v>
      </c>
      <c r="E486" s="84">
        <f>'UBS V Borges'!E22</f>
        <v>86</v>
      </c>
      <c r="F486" s="84">
        <f>'UBS V Borges'!F22</f>
        <v>74</v>
      </c>
      <c r="G486" s="89">
        <f>'UBS V Borges'!G22</f>
        <v>82</v>
      </c>
      <c r="H486" s="89">
        <f>'UBS V Borges'!H22</f>
        <v>99</v>
      </c>
      <c r="I486" s="89">
        <f>'UBS V Borges'!I22</f>
        <v>0</v>
      </c>
      <c r="J486" s="89">
        <f>'UBS V Borges'!J22</f>
        <v>0</v>
      </c>
      <c r="K486" s="89">
        <f>'UBS V Borges'!K22</f>
        <v>0</v>
      </c>
      <c r="L486" s="89">
        <f>'UBS V Borges'!L22</f>
        <v>0</v>
      </c>
      <c r="M486" s="89">
        <f>'UBS V Borges'!M22</f>
        <v>0</v>
      </c>
      <c r="N486" s="89">
        <f>'UBS V Borges'!N22</f>
        <v>0</v>
      </c>
      <c r="O486" s="35">
        <f>'UBS V Borges'!O22</f>
        <v>744</v>
      </c>
      <c r="P486" s="444">
        <f>'UBS V Borges'!P22</f>
        <v>538</v>
      </c>
      <c r="Q486" s="445">
        <f>'UBS V Borges'!Q22</f>
        <v>0.7231182795698925</v>
      </c>
    </row>
    <row r="487" spans="1:17">
      <c r="A487" s="237" t="str">
        <f>'UBS V Borges'!A23</f>
        <v>ESB I - TI clínico/restaurador</v>
      </c>
      <c r="B487" s="82">
        <f>'UBS V Borges'!B23</f>
        <v>12</v>
      </c>
      <c r="C487" s="83">
        <f>'UBS V Borges'!C23</f>
        <v>52</v>
      </c>
      <c r="D487" s="84">
        <f>'UBS V Borges'!D23</f>
        <v>16</v>
      </c>
      <c r="E487" s="84">
        <f>'UBS V Borges'!E23</f>
        <v>16</v>
      </c>
      <c r="F487" s="84">
        <f>'UBS V Borges'!F23</f>
        <v>12</v>
      </c>
      <c r="G487" s="88">
        <f>'UBS V Borges'!G26</f>
        <v>33</v>
      </c>
      <c r="H487" s="88">
        <f>'UBS V Borges'!H26</f>
        <v>7</v>
      </c>
      <c r="I487" s="88">
        <f>'UBS V Borges'!I26</f>
        <v>0</v>
      </c>
      <c r="J487" s="88">
        <f>'UBS V Borges'!J26</f>
        <v>0</v>
      </c>
      <c r="K487" s="88">
        <f>'UBS V Borges'!K26</f>
        <v>0</v>
      </c>
      <c r="L487" s="88">
        <f>'UBS V Borges'!L26</f>
        <v>0</v>
      </c>
      <c r="M487" s="88">
        <f>'UBS V Borges'!M26</f>
        <v>0</v>
      </c>
      <c r="N487" s="88">
        <f>'UBS V Borges'!N26</f>
        <v>0</v>
      </c>
      <c r="O487" s="35">
        <f>'UBS V Borges'!O26</f>
        <v>120</v>
      </c>
      <c r="P487" s="444">
        <f>'UBS V Borges'!P26</f>
        <v>123</v>
      </c>
      <c r="Q487" s="445">
        <f>'UBS V Borges'!Q26</f>
        <v>1.0249999999999999</v>
      </c>
    </row>
    <row r="488" spans="1:17">
      <c r="A488" s="237" t="str">
        <f>'UBS V Borges'!A24</f>
        <v>ESB I - TI Protese (Monitoramento M30)</v>
      </c>
      <c r="B488" s="82">
        <f>'UBS V Borges'!B24</f>
        <v>1</v>
      </c>
      <c r="C488" s="83">
        <f>'UBS V Borges'!C24</f>
        <v>0</v>
      </c>
      <c r="D488" s="84">
        <f>'UBS V Borges'!D24</f>
        <v>0</v>
      </c>
      <c r="E488" s="84">
        <f>'UBS V Borges'!E24</f>
        <v>0</v>
      </c>
      <c r="F488" s="84">
        <f>'UBS V Borges'!F24</f>
        <v>0</v>
      </c>
      <c r="G488" s="89">
        <f>'UBS V Borges'!G27</f>
        <v>0</v>
      </c>
      <c r="H488" s="89">
        <f>'UBS V Borges'!H27</f>
        <v>0</v>
      </c>
      <c r="I488" s="89">
        <f>'UBS V Borges'!I27</f>
        <v>0</v>
      </c>
      <c r="J488" s="89">
        <f>'UBS V Borges'!J27</f>
        <v>0</v>
      </c>
      <c r="K488" s="89">
        <f>'UBS V Borges'!K27</f>
        <v>0</v>
      </c>
      <c r="L488" s="89">
        <f>'UBS V Borges'!L27</f>
        <v>0</v>
      </c>
      <c r="M488" s="89">
        <f>'UBS V Borges'!M27</f>
        <v>0</v>
      </c>
      <c r="N488" s="89">
        <f>'UBS V Borges'!N27</f>
        <v>0</v>
      </c>
      <c r="O488" s="35">
        <f>'UBS V Borges'!O27</f>
        <v>12</v>
      </c>
      <c r="P488" s="444">
        <f>'UBS V Borges'!P27</f>
        <v>0</v>
      </c>
      <c r="Q488" s="445">
        <f>'UBS V Borges'!Q27</f>
        <v>0</v>
      </c>
    </row>
    <row r="489" spans="1:17">
      <c r="A489" s="237" t="str">
        <f>'UBS V Borges'!A25</f>
        <v>ESB I - Consultas/atendimentos - RT</v>
      </c>
      <c r="B489" s="82">
        <f>'UBS V Borges'!B25</f>
        <v>86</v>
      </c>
      <c r="C489" s="83">
        <f>'UBS V Borges'!C25</f>
        <v>214</v>
      </c>
      <c r="D489" s="84">
        <f>'UBS V Borges'!D25</f>
        <v>61</v>
      </c>
      <c r="E489" s="84">
        <f>'UBS V Borges'!E25</f>
        <v>181</v>
      </c>
      <c r="F489" s="84">
        <f>'UBS V Borges'!F25</f>
        <v>146</v>
      </c>
      <c r="G489" s="84">
        <f>'UBS V Borges'!G25</f>
        <v>170</v>
      </c>
      <c r="H489" s="84">
        <f>'UBS V Borges'!H25</f>
        <v>89</v>
      </c>
      <c r="I489" s="84">
        <f>'UBS V Borges'!I25</f>
        <v>0</v>
      </c>
      <c r="J489" s="84">
        <f>'UBS V Borges'!J25</f>
        <v>0</v>
      </c>
      <c r="K489" s="84">
        <f>'UBS V Borges'!K25</f>
        <v>0</v>
      </c>
      <c r="L489" s="84">
        <f>'UBS V Borges'!L25</f>
        <v>0</v>
      </c>
      <c r="M489" s="84">
        <f>'UBS V Borges'!M25</f>
        <v>0</v>
      </c>
      <c r="N489" s="84">
        <f>'UBS V Borges'!N25</f>
        <v>0</v>
      </c>
      <c r="O489" s="35">
        <f>'UBS V Borges'!O28</f>
        <v>75</v>
      </c>
      <c r="P489" s="444">
        <f>'UBS V Borges'!P28</f>
        <v>16</v>
      </c>
      <c r="Q489" s="445">
        <f>'UBS V Borges'!Q28</f>
        <v>0.21333333333333335</v>
      </c>
    </row>
    <row r="490" spans="1:17">
      <c r="A490" s="237" t="str">
        <f>'UBS V Borges'!A26</f>
        <v>ESB I - TI clínico/restaurador - RT</v>
      </c>
      <c r="B490" s="82">
        <f>'UBS V Borges'!B26</f>
        <v>20</v>
      </c>
      <c r="C490" s="83">
        <f>'UBS V Borges'!C26</f>
        <v>30</v>
      </c>
      <c r="D490" s="84">
        <f>'UBS V Borges'!D26</f>
        <v>17</v>
      </c>
      <c r="E490" s="84">
        <f>'UBS V Borges'!E26</f>
        <v>27</v>
      </c>
      <c r="F490" s="84">
        <f>'UBS V Borges'!F26</f>
        <v>9</v>
      </c>
      <c r="G490" s="84">
        <f>'UBS V Borges'!G26</f>
        <v>33</v>
      </c>
      <c r="H490" s="84">
        <f>'UBS V Borges'!H26</f>
        <v>7</v>
      </c>
      <c r="I490" s="84">
        <f>'UBS V Borges'!I26</f>
        <v>0</v>
      </c>
      <c r="J490" s="84">
        <f>'UBS V Borges'!J26</f>
        <v>0</v>
      </c>
      <c r="K490" s="84">
        <f>'UBS V Borges'!K26</f>
        <v>0</v>
      </c>
      <c r="L490" s="84">
        <f>'UBS V Borges'!L26</f>
        <v>0</v>
      </c>
      <c r="M490" s="84">
        <f>'UBS V Borges'!M26</f>
        <v>0</v>
      </c>
      <c r="N490" s="84">
        <f>'UBS V Borges'!N26</f>
        <v>0</v>
      </c>
      <c r="O490" s="35">
        <f>'UBS V Borges'!O29</f>
        <v>80</v>
      </c>
      <c r="P490" s="444">
        <f>'UBS V Borges'!P29</f>
        <v>7</v>
      </c>
      <c r="Q490" s="445">
        <f>'UBS V Borges'!Q29</f>
        <v>8.7499999999999994E-2</v>
      </c>
    </row>
    <row r="491" spans="1:17">
      <c r="A491" s="237" t="str">
        <f>'UBS V Borges'!A27</f>
        <v>ESB I - TI Protese (Monitoramento M30)</v>
      </c>
      <c r="B491" s="82">
        <f>'UBS V Borges'!B27</f>
        <v>2</v>
      </c>
      <c r="C491" s="83">
        <f>'UBS V Borges'!C27</f>
        <v>0</v>
      </c>
      <c r="D491" s="84">
        <f>'UBS V Borges'!D27</f>
        <v>0</v>
      </c>
      <c r="E491" s="84">
        <f>'UBS V Borges'!E27</f>
        <v>0</v>
      </c>
      <c r="F491" s="84">
        <f>'UBS V Borges'!F27</f>
        <v>0</v>
      </c>
      <c r="G491" s="84">
        <f>'UBS V Borges'!G27</f>
        <v>0</v>
      </c>
      <c r="H491" s="84">
        <f>'UBS V Borges'!H27</f>
        <v>0</v>
      </c>
      <c r="I491" s="84">
        <f>'UBS V Borges'!I27</f>
        <v>0</v>
      </c>
      <c r="J491" s="84">
        <f>'UBS V Borges'!J27</f>
        <v>0</v>
      </c>
      <c r="K491" s="84">
        <f>'UBS V Borges'!K27</f>
        <v>0</v>
      </c>
      <c r="L491" s="84">
        <f>'UBS V Borges'!L27</f>
        <v>0</v>
      </c>
      <c r="M491" s="84">
        <f>'UBS V Borges'!M27</f>
        <v>0</v>
      </c>
      <c r="N491" s="84">
        <f>'UBS V Borges'!N27</f>
        <v>0</v>
      </c>
      <c r="O491" s="35">
        <f>'UBS V Borges'!O30</f>
        <v>200</v>
      </c>
      <c r="P491" s="444">
        <f>'UBS V Borges'!P30</f>
        <v>20</v>
      </c>
      <c r="Q491" s="445">
        <f>'UBS V Borges'!Q30</f>
        <v>0.1</v>
      </c>
    </row>
    <row r="492" spans="1:17">
      <c r="A492" s="237" t="str">
        <f>'UBS V Borges'!A28</f>
        <v>Atividades Coletivas - Assistente Social</v>
      </c>
      <c r="B492" s="82">
        <f>'UBS V Borges'!B28</f>
        <v>15</v>
      </c>
      <c r="C492" s="83">
        <f>'UBS V Borges'!C28</f>
        <v>0</v>
      </c>
      <c r="D492" s="84">
        <f>'UBS V Borges'!D28</f>
        <v>0</v>
      </c>
      <c r="E492" s="84">
        <f>'UBS V Borges'!E28</f>
        <v>0</v>
      </c>
      <c r="F492" s="84" t="str">
        <f>'UBS V Borges'!F28</f>
        <v>-</v>
      </c>
      <c r="G492" s="89">
        <f>'UBS V Borges'!G28</f>
        <v>0</v>
      </c>
      <c r="H492" s="89">
        <f>'UBS V Borges'!H28</f>
        <v>16</v>
      </c>
      <c r="I492" s="89">
        <f>'UBS V Borges'!I28</f>
        <v>0</v>
      </c>
      <c r="J492" s="89">
        <f>'UBS V Borges'!J28</f>
        <v>0</v>
      </c>
      <c r="K492" s="89">
        <f>'UBS V Borges'!K28</f>
        <v>0</v>
      </c>
      <c r="L492" s="89">
        <f>'UBS V Borges'!L28</f>
        <v>0</v>
      </c>
      <c r="M492" s="89">
        <f>'UBS V Borges'!M28</f>
        <v>0</v>
      </c>
      <c r="N492" s="89">
        <f>'UBS V Borges'!N28</f>
        <v>0</v>
      </c>
      <c r="O492" s="35">
        <f>'UBS V Borges'!O28</f>
        <v>75</v>
      </c>
      <c r="P492" s="444">
        <f>'UBS V Borges'!P28</f>
        <v>16</v>
      </c>
      <c r="Q492" s="445">
        <f>'UBS V Borges'!Q28</f>
        <v>0.21333333333333335</v>
      </c>
    </row>
    <row r="493" spans="1:17">
      <c r="A493" s="237" t="str">
        <f>'UBS V Borges'!A29</f>
        <v xml:space="preserve">Atividades Coletivas - Farmacêutico </v>
      </c>
      <c r="B493" s="82">
        <f>'UBS V Borges'!B29</f>
        <v>16</v>
      </c>
      <c r="C493" s="83">
        <f>'UBS V Borges'!C29</f>
        <v>0</v>
      </c>
      <c r="D493" s="84">
        <f>'UBS V Borges'!D29</f>
        <v>0</v>
      </c>
      <c r="E493" s="84">
        <f>'UBS V Borges'!E29</f>
        <v>0</v>
      </c>
      <c r="F493" s="84" t="str">
        <f>'UBS V Borges'!F29</f>
        <v>-</v>
      </c>
      <c r="G493" s="88">
        <f>'UBS V Borges'!G29</f>
        <v>0</v>
      </c>
      <c r="H493" s="88">
        <f>'UBS V Borges'!H29</f>
        <v>7</v>
      </c>
      <c r="I493" s="88">
        <f>'UBS V Borges'!I29</f>
        <v>0</v>
      </c>
      <c r="J493" s="88">
        <f>'UBS V Borges'!J29</f>
        <v>0</v>
      </c>
      <c r="K493" s="88">
        <f>'UBS V Borges'!K29</f>
        <v>0</v>
      </c>
      <c r="L493" s="88">
        <f>'UBS V Borges'!L29</f>
        <v>0</v>
      </c>
      <c r="M493" s="88">
        <f>'UBS V Borges'!M29</f>
        <v>0</v>
      </c>
      <c r="N493" s="88">
        <f>'UBS V Borges'!N29</f>
        <v>0</v>
      </c>
      <c r="O493" s="35">
        <f>'UBS V Borges'!O29</f>
        <v>80</v>
      </c>
      <c r="P493" s="444">
        <f>'UBS V Borges'!P29</f>
        <v>7</v>
      </c>
      <c r="Q493" s="445">
        <f>'UBS V Borges'!Q29</f>
        <v>8.7499999999999994E-2</v>
      </c>
    </row>
    <row r="494" spans="1:17">
      <c r="A494" s="237" t="str">
        <f>'UBS V Borges'!A30</f>
        <v xml:space="preserve">Atividades Coletivas - Fonoaudiologo </v>
      </c>
      <c r="B494" s="82">
        <f>'UBS V Borges'!B30</f>
        <v>40</v>
      </c>
      <c r="C494" s="83">
        <f>'UBS V Borges'!C30</f>
        <v>0</v>
      </c>
      <c r="D494" s="84">
        <f>'UBS V Borges'!D30</f>
        <v>0</v>
      </c>
      <c r="E494" s="84">
        <f>'UBS V Borges'!E30</f>
        <v>0</v>
      </c>
      <c r="F494" s="84" t="str">
        <f>'UBS V Borges'!F30</f>
        <v>-</v>
      </c>
      <c r="G494" s="89">
        <f>'UBS V Borges'!G30</f>
        <v>0</v>
      </c>
      <c r="H494" s="89">
        <f>'UBS V Borges'!H30</f>
        <v>20</v>
      </c>
      <c r="I494" s="89">
        <f>'UBS V Borges'!I30</f>
        <v>0</v>
      </c>
      <c r="J494" s="89">
        <f>'UBS V Borges'!J30</f>
        <v>0</v>
      </c>
      <c r="K494" s="89">
        <f>'UBS V Borges'!K30</f>
        <v>0</v>
      </c>
      <c r="L494" s="89">
        <f>'UBS V Borges'!L30</f>
        <v>0</v>
      </c>
      <c r="M494" s="89">
        <f>'UBS V Borges'!M30</f>
        <v>0</v>
      </c>
      <c r="N494" s="89">
        <f>'UBS V Borges'!N30</f>
        <v>0</v>
      </c>
      <c r="O494" s="35">
        <f>'UBS V Borges'!O30</f>
        <v>200</v>
      </c>
      <c r="P494" s="444">
        <f>'UBS V Borges'!P30</f>
        <v>20</v>
      </c>
      <c r="Q494" s="445">
        <f>'UBS V Borges'!Q30</f>
        <v>0.1</v>
      </c>
    </row>
    <row r="495" spans="1:17">
      <c r="A495" s="237" t="str">
        <f>'UBS V Borges'!A31</f>
        <v xml:space="preserve">Atividades Coletivas - Nutricionista </v>
      </c>
      <c r="B495" s="82">
        <f>'UBS V Borges'!B31</f>
        <v>40</v>
      </c>
      <c r="C495" s="83">
        <f>'UBS V Borges'!C31</f>
        <v>0</v>
      </c>
      <c r="D495" s="84">
        <f>'UBS V Borges'!D31</f>
        <v>0</v>
      </c>
      <c r="E495" s="84">
        <f>'UBS V Borges'!E31</f>
        <v>0</v>
      </c>
      <c r="F495" s="84" t="str">
        <f>'UBS V Borges'!F31</f>
        <v>-</v>
      </c>
      <c r="G495" s="89">
        <f>'UBS V Borges'!G31</f>
        <v>0</v>
      </c>
      <c r="H495" s="89">
        <f>'UBS V Borges'!H31</f>
        <v>22</v>
      </c>
      <c r="I495" s="89">
        <f>'UBS V Borges'!I31</f>
        <v>0</v>
      </c>
      <c r="J495" s="89">
        <f>'UBS V Borges'!J31</f>
        <v>0</v>
      </c>
      <c r="K495" s="89">
        <f>'UBS V Borges'!K31</f>
        <v>0</v>
      </c>
      <c r="L495" s="89">
        <f>'UBS V Borges'!L31</f>
        <v>0</v>
      </c>
      <c r="M495" s="89">
        <f>'UBS V Borges'!M31</f>
        <v>0</v>
      </c>
      <c r="N495" s="89">
        <f>'UBS V Borges'!N31</f>
        <v>0</v>
      </c>
      <c r="O495" s="35">
        <f>'UBS V Borges'!O31</f>
        <v>200</v>
      </c>
      <c r="P495" s="444">
        <f>'UBS V Borges'!P31</f>
        <v>22</v>
      </c>
      <c r="Q495" s="445">
        <f>'UBS V Borges'!Q31</f>
        <v>0.11</v>
      </c>
    </row>
    <row r="496" spans="1:17">
      <c r="A496" s="237" t="str">
        <f>'UBS V Borges'!A32</f>
        <v>Atividades Coletivas - Psicólogo</v>
      </c>
      <c r="B496" s="82">
        <f>'UBS V Borges'!B32</f>
        <v>30</v>
      </c>
      <c r="C496" s="83">
        <f>'UBS V Borges'!C32</f>
        <v>0</v>
      </c>
      <c r="D496" s="84">
        <f>'UBS V Borges'!D32</f>
        <v>0</v>
      </c>
      <c r="E496" s="84">
        <f>'UBS V Borges'!E32</f>
        <v>0</v>
      </c>
      <c r="F496" s="84" t="str">
        <f>'UBS V Borges'!F32</f>
        <v>-</v>
      </c>
      <c r="G496" s="89">
        <f>'UBS V Borges'!G32</f>
        <v>0</v>
      </c>
      <c r="H496" s="89">
        <f>'UBS V Borges'!H32</f>
        <v>24</v>
      </c>
      <c r="I496" s="89">
        <f>'UBS V Borges'!I32</f>
        <v>0</v>
      </c>
      <c r="J496" s="89">
        <f>'UBS V Borges'!J32</f>
        <v>0</v>
      </c>
      <c r="K496" s="89">
        <f>'UBS V Borges'!K32</f>
        <v>0</v>
      </c>
      <c r="L496" s="89">
        <f>'UBS V Borges'!L32</f>
        <v>0</v>
      </c>
      <c r="M496" s="89">
        <f>'UBS V Borges'!M32</f>
        <v>0</v>
      </c>
      <c r="N496" s="89">
        <f>'UBS V Borges'!N32</f>
        <v>0</v>
      </c>
      <c r="O496" s="35">
        <f>'UBS V Borges'!O32</f>
        <v>150</v>
      </c>
      <c r="P496" s="444">
        <f>'UBS V Borges'!P32</f>
        <v>24</v>
      </c>
      <c r="Q496" s="445">
        <f>'UBS V Borges'!Q32</f>
        <v>0.16</v>
      </c>
    </row>
    <row r="497" spans="1:18">
      <c r="A497" s="237" t="str">
        <f>'UBS V Borges'!A33</f>
        <v>Atividades Coletivas - Médico Psiquiatra</v>
      </c>
      <c r="B497" s="82">
        <f>'UBS V Borges'!B33</f>
        <v>4</v>
      </c>
      <c r="C497" s="83">
        <f>'UBS V Borges'!C33</f>
        <v>0</v>
      </c>
      <c r="D497" s="84">
        <f>'UBS V Borges'!D33</f>
        <v>0</v>
      </c>
      <c r="E497" s="84">
        <f>'UBS V Borges'!E33</f>
        <v>0</v>
      </c>
      <c r="F497" s="84" t="str">
        <f>'UBS V Borges'!F33</f>
        <v>-</v>
      </c>
      <c r="G497" s="89">
        <f>'UBS V Borges'!G33</f>
        <v>0</v>
      </c>
      <c r="H497" s="89">
        <f>'UBS V Borges'!H33</f>
        <v>0</v>
      </c>
      <c r="I497" s="89">
        <f>'UBS V Borges'!I33</f>
        <v>0</v>
      </c>
      <c r="J497" s="89">
        <f>'UBS V Borges'!J33</f>
        <v>0</v>
      </c>
      <c r="K497" s="89">
        <f>'UBS V Borges'!K33</f>
        <v>0</v>
      </c>
      <c r="L497" s="89">
        <f>'UBS V Borges'!L33</f>
        <v>0</v>
      </c>
      <c r="M497" s="89">
        <f>'UBS V Borges'!M33</f>
        <v>0</v>
      </c>
      <c r="N497" s="89">
        <f>'UBS V Borges'!N33</f>
        <v>0</v>
      </c>
      <c r="O497" s="35">
        <f>'UBS V Borges'!O33</f>
        <v>20</v>
      </c>
      <c r="P497" s="444">
        <f>'UBS V Borges'!P33</f>
        <v>0</v>
      </c>
      <c r="Q497" s="445">
        <f>'UBS V Borges'!Q33</f>
        <v>0</v>
      </c>
    </row>
    <row r="498" spans="1:18">
      <c r="A498" s="237" t="str">
        <f>'UBS V Borges'!A34</f>
        <v>PICS - Atividade coletiva</v>
      </c>
      <c r="B498" s="82">
        <f>'UBS V Borges'!B34</f>
        <v>7</v>
      </c>
      <c r="C498" s="83">
        <f>'UBS V Borges'!C34</f>
        <v>0</v>
      </c>
      <c r="D498" s="84">
        <f>'UBS V Borges'!D34</f>
        <v>24</v>
      </c>
      <c r="E498" s="84">
        <f>'UBS V Borges'!E34</f>
        <v>0</v>
      </c>
      <c r="F498" s="84">
        <f>'UBS V Borges'!F34</f>
        <v>0</v>
      </c>
      <c r="G498" s="84">
        <f>'UBS V Borges'!G34</f>
        <v>0</v>
      </c>
      <c r="H498" s="84">
        <f>'UBS V Borges'!H34</f>
        <v>0</v>
      </c>
      <c r="I498" s="84">
        <f>'UBS V Borges'!I34</f>
        <v>0</v>
      </c>
      <c r="J498" s="84">
        <f>'UBS V Borges'!J34</f>
        <v>0</v>
      </c>
      <c r="K498" s="84">
        <f>'UBS V Borges'!K34</f>
        <v>0</v>
      </c>
      <c r="L498" s="84">
        <f>'UBS V Borges'!L34</f>
        <v>0</v>
      </c>
      <c r="M498" s="84">
        <f>'UBS V Borges'!M34</f>
        <v>0</v>
      </c>
      <c r="N498" s="84">
        <f>'UBS V Borges'!N34</f>
        <v>0</v>
      </c>
      <c r="O498" s="47">
        <f>'UBS V Borges'!O34</f>
        <v>42</v>
      </c>
      <c r="P498" s="47">
        <f>'UBS V Borges'!P34</f>
        <v>24</v>
      </c>
      <c r="Q498" s="151">
        <f>'UBS V Borges'!Q34</f>
        <v>0.5714285714285714</v>
      </c>
    </row>
    <row r="499" spans="1:18">
      <c r="A499" s="237" t="str">
        <f>'UBS V Borges'!A35</f>
        <v>PICS - Atividade individual</v>
      </c>
      <c r="B499" s="82">
        <f>'UBS V Borges'!B35</f>
        <v>10</v>
      </c>
      <c r="C499" s="83">
        <f>'UBS V Borges'!C35</f>
        <v>18</v>
      </c>
      <c r="D499" s="84">
        <f>'UBS V Borges'!D35</f>
        <v>66</v>
      </c>
      <c r="E499" s="84">
        <f>'UBS V Borges'!E35</f>
        <v>83</v>
      </c>
      <c r="F499" s="84">
        <f>'UBS V Borges'!F35</f>
        <v>0</v>
      </c>
      <c r="G499" s="84">
        <f>'UBS V Borges'!G35</f>
        <v>17</v>
      </c>
      <c r="H499" s="84">
        <f>'UBS V Borges'!H35</f>
        <v>9</v>
      </c>
      <c r="I499" s="84">
        <f>'UBS V Borges'!I35</f>
        <v>0</v>
      </c>
      <c r="J499" s="84">
        <f>'UBS V Borges'!J35</f>
        <v>0</v>
      </c>
      <c r="K499" s="84">
        <f>'UBS V Borges'!K35</f>
        <v>0</v>
      </c>
      <c r="L499" s="84">
        <f>'UBS V Borges'!L35</f>
        <v>0</v>
      </c>
      <c r="M499" s="84">
        <f>'UBS V Borges'!M35</f>
        <v>0</v>
      </c>
      <c r="N499" s="84">
        <f>'UBS V Borges'!N35</f>
        <v>0</v>
      </c>
      <c r="O499" s="47">
        <f>'UBS V Borges'!O35</f>
        <v>60</v>
      </c>
      <c r="P499" s="47">
        <f>'UBS V Borges'!P35</f>
        <v>193</v>
      </c>
      <c r="Q499" s="151">
        <f>'UBS V Borges'!Q35</f>
        <v>3.2166666666666668</v>
      </c>
    </row>
    <row r="500" spans="1:18" ht="16.5" thickBot="1">
      <c r="A500" s="237" t="str">
        <f>'UBS V Borges'!A36</f>
        <v>Visita Domiciliar do Aux/Tec Enf</v>
      </c>
      <c r="B500" s="82">
        <f>'UBS V Borges'!B36</f>
        <v>150</v>
      </c>
      <c r="C500" s="83">
        <f>'UBS V Borges'!C36</f>
        <v>0</v>
      </c>
      <c r="D500" s="84">
        <f>'UBS V Borges'!D36</f>
        <v>0</v>
      </c>
      <c r="E500" s="84">
        <f>'UBS V Borges'!E36</f>
        <v>0</v>
      </c>
      <c r="F500" s="84">
        <f>'UBS V Borges'!F36</f>
        <v>0</v>
      </c>
      <c r="G500" s="84">
        <f>'UBS V Borges'!G36</f>
        <v>0</v>
      </c>
      <c r="H500" s="84">
        <f>'UBS V Borges'!H36</f>
        <v>102</v>
      </c>
      <c r="I500" s="84">
        <f>'UBS V Borges'!I36</f>
        <v>0</v>
      </c>
      <c r="J500" s="84">
        <f>'UBS V Borges'!J36</f>
        <v>0</v>
      </c>
      <c r="K500" s="84">
        <f>'UBS V Borges'!K36</f>
        <v>0</v>
      </c>
      <c r="L500" s="84">
        <f>'UBS V Borges'!L36</f>
        <v>0</v>
      </c>
      <c r="M500" s="84">
        <f>'UBS V Borges'!M36</f>
        <v>0</v>
      </c>
      <c r="N500" s="84">
        <f>'UBS V Borges'!N36</f>
        <v>0</v>
      </c>
      <c r="O500" s="47">
        <f>'UBS V Borges'!O36</f>
        <v>750</v>
      </c>
      <c r="P500" s="47">
        <f>'UBS V Borges'!P36</f>
        <v>102</v>
      </c>
      <c r="Q500" s="151">
        <f>'UBS V Borges'!Q36</f>
        <v>0.13600000000000001</v>
      </c>
    </row>
    <row r="501" spans="1:18" ht="16.5" thickBot="1">
      <c r="A501" s="228" t="s">
        <v>47</v>
      </c>
      <c r="B501" s="163">
        <f>SUM(B473:B500)</f>
        <v>4555</v>
      </c>
      <c r="C501" s="122">
        <f>'UBS V Borges'!C37</f>
        <v>4430</v>
      </c>
      <c r="D501" s="122">
        <f>'UBS V Borges'!D37</f>
        <v>3590</v>
      </c>
      <c r="E501" s="122">
        <f>'UBS V Borges'!E37</f>
        <v>5857</v>
      </c>
      <c r="F501" s="122">
        <f>'UBS V Borges'!F37</f>
        <v>4999</v>
      </c>
      <c r="G501" s="122">
        <f>'UBS V Borges'!G37</f>
        <v>3545</v>
      </c>
      <c r="H501" s="122">
        <f>'UBS V Borges'!H37</f>
        <v>3417</v>
      </c>
      <c r="I501" s="122">
        <f>'UBS V Borges'!I37</f>
        <v>0</v>
      </c>
      <c r="J501" s="122">
        <f>'UBS V Borges'!J37</f>
        <v>0</v>
      </c>
      <c r="K501" s="122">
        <f>'UBS V Borges'!K37</f>
        <v>0</v>
      </c>
      <c r="L501" s="122">
        <f>'UBS V Borges'!L37</f>
        <v>0</v>
      </c>
      <c r="M501" s="122">
        <f>'UBS V Borges'!M37</f>
        <v>0</v>
      </c>
      <c r="N501" s="122">
        <f>'UBS V Borges'!N37</f>
        <v>0</v>
      </c>
      <c r="O501" s="155">
        <f>'UBS V Borges'!O37</f>
        <v>27191</v>
      </c>
      <c r="P501" s="155">
        <f>'UBS V Borges'!P37</f>
        <v>25838</v>
      </c>
      <c r="Q501" s="156">
        <f>'UBS V Borges'!Q37</f>
        <v>0.95024088852929278</v>
      </c>
      <c r="R501" s="196"/>
    </row>
    <row r="502" spans="1:18">
      <c r="A502" s="225"/>
      <c r="B502" s="22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226"/>
      <c r="P502" s="226"/>
      <c r="Q502" s="227"/>
    </row>
    <row r="503" spans="1:18" ht="16.5" thickBot="1">
      <c r="A503" s="71" t="s">
        <v>225</v>
      </c>
      <c r="B503" s="72"/>
      <c r="C503" s="72"/>
      <c r="D503" s="72"/>
      <c r="E503" s="72"/>
      <c r="F503" s="72"/>
      <c r="G503" s="72"/>
      <c r="H503" s="72"/>
      <c r="I503" s="72"/>
      <c r="J503" s="72"/>
      <c r="K503" s="72"/>
      <c r="L503" s="72"/>
      <c r="M503" s="72"/>
      <c r="N503" s="72"/>
      <c r="O503" s="72"/>
      <c r="P503" s="72"/>
      <c r="Q503" s="73"/>
    </row>
    <row r="504" spans="1:18" ht="16.5" thickBot="1">
      <c r="A504" s="97" t="s">
        <v>2</v>
      </c>
      <c r="B504" s="98" t="s">
        <v>194</v>
      </c>
      <c r="C504" s="79" t="s">
        <v>195</v>
      </c>
      <c r="D504" s="79" t="s">
        <v>196</v>
      </c>
      <c r="E504" s="79" t="s">
        <v>197</v>
      </c>
      <c r="F504" s="79" t="s">
        <v>198</v>
      </c>
      <c r="G504" s="79" t="s">
        <v>199</v>
      </c>
      <c r="H504" s="79" t="s">
        <v>200</v>
      </c>
      <c r="I504" s="79" t="s">
        <v>201</v>
      </c>
      <c r="J504" s="79" t="s">
        <v>202</v>
      </c>
      <c r="K504" s="79" t="s">
        <v>203</v>
      </c>
      <c r="L504" s="79" t="s">
        <v>204</v>
      </c>
      <c r="M504" s="79" t="s">
        <v>205</v>
      </c>
      <c r="N504" s="79" t="s">
        <v>206</v>
      </c>
      <c r="O504" s="79" t="s">
        <v>207</v>
      </c>
      <c r="P504" s="79" t="s">
        <v>208</v>
      </c>
      <c r="Q504" s="80" t="s">
        <v>19</v>
      </c>
    </row>
    <row r="505" spans="1:18" s="24" customFormat="1" ht="16.5" thickTop="1">
      <c r="A505" s="237" t="str">
        <f>'UBS CAXINGUI'!A9</f>
        <v>Atividades Individuais - Assistente Social</v>
      </c>
      <c r="B505" s="82">
        <f>'UBS CAXINGUI'!B9</f>
        <v>61</v>
      </c>
      <c r="C505" s="83">
        <f>'UBS CAXINGUI'!C9</f>
        <v>53</v>
      </c>
      <c r="D505" s="84">
        <f>'UBS CAXINGUI'!D9</f>
        <v>54</v>
      </c>
      <c r="E505" s="84">
        <f>'UBS CAXINGUI'!E9</f>
        <v>76</v>
      </c>
      <c r="F505" s="84" t="str">
        <f>'UBS CAXINGUI'!F9</f>
        <v>-</v>
      </c>
      <c r="G505" s="84">
        <f>'UBS CAXINGUI'!G9</f>
        <v>113</v>
      </c>
      <c r="H505" s="84">
        <f>'UBS CAXINGUI'!H9</f>
        <v>36</v>
      </c>
      <c r="I505" s="84">
        <f>'UBS CAXINGUI'!I9</f>
        <v>0</v>
      </c>
      <c r="J505" s="84">
        <f>'UBS CAXINGUI'!J9</f>
        <v>0</v>
      </c>
      <c r="K505" s="84">
        <f>'UBS CAXINGUI'!K9</f>
        <v>0</v>
      </c>
      <c r="L505" s="84">
        <f>'UBS CAXINGUI'!L9</f>
        <v>0</v>
      </c>
      <c r="M505" s="84">
        <f>'UBS CAXINGUI'!M9</f>
        <v>0</v>
      </c>
      <c r="N505" s="84">
        <f>'UBS CAXINGUI'!N9</f>
        <v>0</v>
      </c>
      <c r="O505" s="47">
        <f>'UBS CAXINGUI'!O9</f>
        <v>366</v>
      </c>
      <c r="P505" s="47">
        <f>'UBS CAXINGUI'!P9</f>
        <v>332</v>
      </c>
      <c r="Q505" s="151">
        <f>'UBS CAXINGUI'!Q9</f>
        <v>0.90710382513661203</v>
      </c>
    </row>
    <row r="506" spans="1:18" s="24" customFormat="1">
      <c r="A506" s="237" t="str">
        <f>'UBS CAXINGUI'!A10</f>
        <v>Atividades Individuais - Farmacêutico</v>
      </c>
      <c r="B506" s="82">
        <f>'UBS CAXINGUI'!B10</f>
        <v>96</v>
      </c>
      <c r="C506" s="83">
        <f>'UBS CAXINGUI'!C10</f>
        <v>136</v>
      </c>
      <c r="D506" s="84">
        <f>'UBS CAXINGUI'!D10</f>
        <v>87</v>
      </c>
      <c r="E506" s="84">
        <f>'UBS CAXINGUI'!E10</f>
        <v>102</v>
      </c>
      <c r="F506" s="84" t="str">
        <f>'UBS CAXINGUI'!F10</f>
        <v>-</v>
      </c>
      <c r="G506" s="84">
        <f>'UBS CAXINGUI'!G10</f>
        <v>108</v>
      </c>
      <c r="H506" s="84">
        <f>'UBS CAXINGUI'!H10</f>
        <v>130</v>
      </c>
      <c r="I506" s="84">
        <f>'UBS CAXINGUI'!I10</f>
        <v>0</v>
      </c>
      <c r="J506" s="84">
        <f>'UBS CAXINGUI'!J10</f>
        <v>0</v>
      </c>
      <c r="K506" s="84">
        <f>'UBS CAXINGUI'!K10</f>
        <v>0</v>
      </c>
      <c r="L506" s="84">
        <f>'UBS CAXINGUI'!L10</f>
        <v>0</v>
      </c>
      <c r="M506" s="84">
        <f>'UBS CAXINGUI'!M10</f>
        <v>0</v>
      </c>
      <c r="N506" s="84">
        <f>'UBS CAXINGUI'!N10</f>
        <v>0</v>
      </c>
      <c r="O506" s="47">
        <f>'UBS CAXINGUI'!O10</f>
        <v>576</v>
      </c>
      <c r="P506" s="47">
        <f>'UBS CAXINGUI'!P10</f>
        <v>563</v>
      </c>
      <c r="Q506" s="151">
        <f>'UBS CAXINGUI'!Q10</f>
        <v>0.97743055555555558</v>
      </c>
    </row>
    <row r="507" spans="1:18" s="24" customFormat="1">
      <c r="A507" s="237" t="str">
        <f>'UBS CAXINGUI'!A11</f>
        <v>Atividades Individuias - Nutricionista</v>
      </c>
      <c r="B507" s="82">
        <f>'UBS CAXINGUI'!B11</f>
        <v>46</v>
      </c>
      <c r="C507" s="83">
        <f>'UBS CAXINGUI'!C11</f>
        <v>16</v>
      </c>
      <c r="D507" s="84">
        <f>'UBS CAXINGUI'!D11</f>
        <v>43</v>
      </c>
      <c r="E507" s="84">
        <f>'UBS CAXINGUI'!E11</f>
        <v>68</v>
      </c>
      <c r="F507" s="84" t="str">
        <f>'UBS CAXINGUI'!F11</f>
        <v>-</v>
      </c>
      <c r="G507" s="84">
        <f>'UBS CAXINGUI'!G11</f>
        <v>45</v>
      </c>
      <c r="H507" s="84">
        <f>'UBS CAXINGUI'!H11</f>
        <v>45</v>
      </c>
      <c r="I507" s="84">
        <f>'UBS CAXINGUI'!I11</f>
        <v>0</v>
      </c>
      <c r="J507" s="84">
        <f>'UBS CAXINGUI'!J11</f>
        <v>0</v>
      </c>
      <c r="K507" s="84">
        <f>'UBS CAXINGUI'!K11</f>
        <v>0</v>
      </c>
      <c r="L507" s="84">
        <f>'UBS CAXINGUI'!L11</f>
        <v>0</v>
      </c>
      <c r="M507" s="84">
        <f>'UBS CAXINGUI'!M11</f>
        <v>0</v>
      </c>
      <c r="N507" s="84">
        <f>'UBS CAXINGUI'!N11</f>
        <v>0</v>
      </c>
      <c r="O507" s="47">
        <f>'UBS CAXINGUI'!O11</f>
        <v>276</v>
      </c>
      <c r="P507" s="47">
        <f>'UBS CAXINGUI'!P11</f>
        <v>217</v>
      </c>
      <c r="Q507" s="151">
        <f>'UBS CAXINGUI'!Q11</f>
        <v>0.78623188405797106</v>
      </c>
    </row>
    <row r="508" spans="1:18" s="24" customFormat="1">
      <c r="A508" s="237" t="str">
        <f>'UBS CAXINGUI'!A12</f>
        <v>Atividades Individuais - Psicólogo</v>
      </c>
      <c r="B508" s="82">
        <f>'UBS CAXINGUI'!B12</f>
        <v>32</v>
      </c>
      <c r="C508" s="83">
        <f>'UBS CAXINGUI'!C12</f>
        <v>37</v>
      </c>
      <c r="D508" s="84">
        <f>'UBS CAXINGUI'!D12</f>
        <v>22</v>
      </c>
      <c r="E508" s="84">
        <f>'UBS CAXINGUI'!E12</f>
        <v>34</v>
      </c>
      <c r="F508" s="84" t="str">
        <f>'UBS CAXINGUI'!F12</f>
        <v>-</v>
      </c>
      <c r="G508" s="84">
        <f>'UBS CAXINGUI'!G12</f>
        <v>25</v>
      </c>
      <c r="H508" s="84">
        <f>'UBS CAXINGUI'!H12</f>
        <v>27</v>
      </c>
      <c r="I508" s="84">
        <f>'UBS CAXINGUI'!I12</f>
        <v>0</v>
      </c>
      <c r="J508" s="84">
        <f>'UBS CAXINGUI'!J12</f>
        <v>0</v>
      </c>
      <c r="K508" s="84">
        <f>'UBS CAXINGUI'!K12</f>
        <v>0</v>
      </c>
      <c r="L508" s="84">
        <f>'UBS CAXINGUI'!L12</f>
        <v>0</v>
      </c>
      <c r="M508" s="84">
        <f>'UBS CAXINGUI'!M12</f>
        <v>0</v>
      </c>
      <c r="N508" s="84">
        <f>'UBS CAXINGUI'!N12</f>
        <v>0</v>
      </c>
      <c r="O508" s="47">
        <f>'UBS CAXINGUI'!O12</f>
        <v>192</v>
      </c>
      <c r="P508" s="47">
        <f>'UBS CAXINGUI'!P12</f>
        <v>145</v>
      </c>
      <c r="Q508" s="151">
        <f>'UBS CAXINGUI'!Q12</f>
        <v>0.75520833333333337</v>
      </c>
    </row>
    <row r="509" spans="1:18" s="24" customFormat="1">
      <c r="A509" s="238" t="str">
        <f>'UBS CAXINGUI'!A13</f>
        <v>Consulta Enfermagem do Enfermeiro</v>
      </c>
      <c r="B509" s="87">
        <f>'UBS CAXINGUI'!B13</f>
        <v>432</v>
      </c>
      <c r="C509" s="83">
        <f>'UBS CAXINGUI'!C13</f>
        <v>434</v>
      </c>
      <c r="D509" s="84">
        <f>'UBS CAXINGUI'!D13</f>
        <v>421</v>
      </c>
      <c r="E509" s="89">
        <f>'UBS CAXINGUI'!E13</f>
        <v>565</v>
      </c>
      <c r="F509" s="89">
        <f>'UBS CAXINGUI'!F13</f>
        <v>411</v>
      </c>
      <c r="G509" s="89">
        <f>'UBS CAXINGUI'!G13</f>
        <v>492</v>
      </c>
      <c r="H509" s="89">
        <f>'UBS CAXINGUI'!H13</f>
        <v>396</v>
      </c>
      <c r="I509" s="89">
        <f>'UBS CAXINGUI'!I13</f>
        <v>0</v>
      </c>
      <c r="J509" s="89">
        <f>'UBS CAXINGUI'!J13</f>
        <v>0</v>
      </c>
      <c r="K509" s="89">
        <f>'UBS CAXINGUI'!K13</f>
        <v>0</v>
      </c>
      <c r="L509" s="89">
        <f>'UBS CAXINGUI'!L13</f>
        <v>0</v>
      </c>
      <c r="M509" s="89">
        <f>'UBS CAXINGUI'!M13</f>
        <v>0</v>
      </c>
      <c r="N509" s="89">
        <f>'UBS CAXINGUI'!N13</f>
        <v>0</v>
      </c>
      <c r="O509" s="47">
        <f>'UBS CAXINGUI'!O13</f>
        <v>2592</v>
      </c>
      <c r="P509" s="47">
        <f>'UBS CAXINGUI'!P13</f>
        <v>2719</v>
      </c>
      <c r="Q509" s="151">
        <f>'UBS CAXINGUI'!Q13</f>
        <v>1.0489969135802468</v>
      </c>
    </row>
    <row r="510" spans="1:18" s="24" customFormat="1">
      <c r="A510" s="238" t="str">
        <f>'UBS CAXINGUI'!A14</f>
        <v>Consulta Médica do G.O.</v>
      </c>
      <c r="B510" s="87">
        <f>'UBS CAXINGUI'!B14</f>
        <v>264</v>
      </c>
      <c r="C510" s="83">
        <f>'UBS CAXINGUI'!C14</f>
        <v>180</v>
      </c>
      <c r="D510" s="84">
        <f>'UBS CAXINGUI'!D14</f>
        <v>145</v>
      </c>
      <c r="E510" s="89">
        <f>'UBS CAXINGUI'!E14</f>
        <v>180</v>
      </c>
      <c r="F510" s="89">
        <f>'UBS CAXINGUI'!F14</f>
        <v>152</v>
      </c>
      <c r="G510" s="89">
        <f>'UBS CAXINGUI'!G14</f>
        <v>144</v>
      </c>
      <c r="H510" s="89">
        <f>'UBS CAXINGUI'!H14</f>
        <v>122</v>
      </c>
      <c r="I510" s="89">
        <f>'UBS CAXINGUI'!I14</f>
        <v>0</v>
      </c>
      <c r="J510" s="89">
        <f>'UBS CAXINGUI'!J14</f>
        <v>0</v>
      </c>
      <c r="K510" s="89">
        <f>'UBS CAXINGUI'!K14</f>
        <v>0</v>
      </c>
      <c r="L510" s="89">
        <f>'UBS CAXINGUI'!L14</f>
        <v>0</v>
      </c>
      <c r="M510" s="89">
        <f>'UBS CAXINGUI'!M14</f>
        <v>0</v>
      </c>
      <c r="N510" s="89">
        <f>'UBS CAXINGUI'!N14</f>
        <v>0</v>
      </c>
      <c r="O510" s="47">
        <f>'UBS CAXINGUI'!O14</f>
        <v>1584</v>
      </c>
      <c r="P510" s="47">
        <f>'UBS CAXINGUI'!P14</f>
        <v>923</v>
      </c>
      <c r="Q510" s="151">
        <f>'UBS CAXINGUI'!Q14</f>
        <v>0.58270202020202022</v>
      </c>
    </row>
    <row r="511" spans="1:18" s="24" customFormat="1">
      <c r="A511" s="238" t="str">
        <f>'UBS CAXINGUI'!A15</f>
        <v>Consulta Médica do Médico Generalista</v>
      </c>
      <c r="B511" s="87">
        <f>'UBS CAXINGUI'!B15</f>
        <v>792</v>
      </c>
      <c r="C511" s="83">
        <f>'UBS CAXINGUI'!C15</f>
        <v>687</v>
      </c>
      <c r="D511" s="84">
        <f>'UBS CAXINGUI'!D15</f>
        <v>663</v>
      </c>
      <c r="E511" s="89">
        <f>'UBS CAXINGUI'!E15</f>
        <v>828</v>
      </c>
      <c r="F511" s="89">
        <f>'UBS CAXINGUI'!F15</f>
        <v>766</v>
      </c>
      <c r="G511" s="89">
        <f>'UBS CAXINGUI'!G15</f>
        <v>728</v>
      </c>
      <c r="H511" s="89">
        <f>'UBS CAXINGUI'!H15</f>
        <v>579</v>
      </c>
      <c r="I511" s="89">
        <f>'UBS CAXINGUI'!I15</f>
        <v>0</v>
      </c>
      <c r="J511" s="89">
        <f>'UBS CAXINGUI'!J15</f>
        <v>0</v>
      </c>
      <c r="K511" s="89">
        <f>'UBS CAXINGUI'!K15</f>
        <v>0</v>
      </c>
      <c r="L511" s="89">
        <f>'UBS CAXINGUI'!L15</f>
        <v>0</v>
      </c>
      <c r="M511" s="89">
        <f>'UBS CAXINGUI'!M15</f>
        <v>0</v>
      </c>
      <c r="N511" s="89">
        <f>'UBS CAXINGUI'!N15</f>
        <v>0</v>
      </c>
      <c r="O511" s="47">
        <f>'UBS CAXINGUI'!O15</f>
        <v>4752</v>
      </c>
      <c r="P511" s="47">
        <f>'UBS CAXINGUI'!P15</f>
        <v>4251</v>
      </c>
      <c r="Q511" s="151">
        <f>'UBS CAXINGUI'!Q15</f>
        <v>0.89457070707070707</v>
      </c>
    </row>
    <row r="512" spans="1:18" s="24" customFormat="1">
      <c r="A512" s="238" t="str">
        <f>'UBS CAXINGUI'!A16</f>
        <v>Consulta Médica do Pediatra</v>
      </c>
      <c r="B512" s="87">
        <f>'UBS CAXINGUI'!B16</f>
        <v>132</v>
      </c>
      <c r="C512" s="83">
        <f>'UBS CAXINGUI'!C16</f>
        <v>91</v>
      </c>
      <c r="D512" s="84">
        <f>'UBS CAXINGUI'!D16</f>
        <v>39</v>
      </c>
      <c r="E512" s="89">
        <f>'UBS CAXINGUI'!E16</f>
        <v>95</v>
      </c>
      <c r="F512" s="89">
        <f>'UBS CAXINGUI'!F16</f>
        <v>67</v>
      </c>
      <c r="G512" s="89">
        <f>'UBS CAXINGUI'!G16</f>
        <v>190</v>
      </c>
      <c r="H512" s="89">
        <f>'UBS CAXINGUI'!H16</f>
        <v>92</v>
      </c>
      <c r="I512" s="89">
        <f>'UBS CAXINGUI'!I16</f>
        <v>0</v>
      </c>
      <c r="J512" s="89">
        <f>'UBS CAXINGUI'!J16</f>
        <v>0</v>
      </c>
      <c r="K512" s="89">
        <f>'UBS CAXINGUI'!K16</f>
        <v>0</v>
      </c>
      <c r="L512" s="89">
        <f>'UBS CAXINGUI'!L16</f>
        <v>0</v>
      </c>
      <c r="M512" s="89">
        <f>'UBS CAXINGUI'!M16</f>
        <v>0</v>
      </c>
      <c r="N512" s="89">
        <f>'UBS CAXINGUI'!N16</f>
        <v>0</v>
      </c>
      <c r="O512" s="47">
        <f>'UBS CAXINGUI'!O16</f>
        <v>792</v>
      </c>
      <c r="P512" s="47">
        <f>'UBS CAXINGUI'!P16</f>
        <v>574</v>
      </c>
      <c r="Q512" s="151">
        <f>'UBS CAXINGUI'!Q16</f>
        <v>0.7247474747474747</v>
      </c>
    </row>
    <row r="513" spans="1:17" s="24" customFormat="1">
      <c r="A513" s="238" t="str">
        <f>'UBS CAXINGUI'!A17</f>
        <v>Consulta/At Domiciliar do Enfermeiro</v>
      </c>
      <c r="B513" s="87">
        <f>'UBS CAXINGUI'!B17</f>
        <v>24</v>
      </c>
      <c r="C513" s="83">
        <f>'UBS CAXINGUI'!C17</f>
        <v>12</v>
      </c>
      <c r="D513" s="84">
        <f>'UBS CAXINGUI'!D17</f>
        <v>31</v>
      </c>
      <c r="E513" s="89">
        <f>'UBS CAXINGUI'!E17</f>
        <v>25</v>
      </c>
      <c r="F513" s="89">
        <f>'UBS CAXINGUI'!F17</f>
        <v>69</v>
      </c>
      <c r="G513" s="89">
        <f>'UBS CAXINGUI'!G17</f>
        <v>40</v>
      </c>
      <c r="H513" s="89">
        <f>'UBS CAXINGUI'!H17</f>
        <v>27</v>
      </c>
      <c r="I513" s="89">
        <f>'UBS CAXINGUI'!I17</f>
        <v>0</v>
      </c>
      <c r="J513" s="89">
        <f>'UBS CAXINGUI'!J17</f>
        <v>0</v>
      </c>
      <c r="K513" s="89">
        <f>'UBS CAXINGUI'!K17</f>
        <v>0</v>
      </c>
      <c r="L513" s="89">
        <f>'UBS CAXINGUI'!L17</f>
        <v>0</v>
      </c>
      <c r="M513" s="89">
        <f>'UBS CAXINGUI'!M17</f>
        <v>0</v>
      </c>
      <c r="N513" s="89">
        <f>'UBS CAXINGUI'!N17</f>
        <v>0</v>
      </c>
      <c r="O513" s="47">
        <f>'UBS CAXINGUI'!O17</f>
        <v>144</v>
      </c>
      <c r="P513" s="47">
        <f>'UBS CAXINGUI'!P17</f>
        <v>204</v>
      </c>
      <c r="Q513" s="151">
        <f>'UBS CAXINGUI'!Q17</f>
        <v>1.4166666666666667</v>
      </c>
    </row>
    <row r="514" spans="1:17" s="24" customFormat="1">
      <c r="A514" s="238" t="str">
        <f>'UBS CAXINGUI'!A18</f>
        <v>Atividades Coletivas - Assistente Social</v>
      </c>
      <c r="B514" s="87">
        <f>'UBS CAXINGUI'!B18</f>
        <v>15</v>
      </c>
      <c r="C514" s="83">
        <f>'UBS CAXINGUI'!C18</f>
        <v>0</v>
      </c>
      <c r="D514" s="84">
        <f>'UBS CAXINGUI'!D18</f>
        <v>0</v>
      </c>
      <c r="E514" s="89">
        <f>'UBS CAXINGUI'!E18</f>
        <v>0</v>
      </c>
      <c r="F514" s="89">
        <f>'UBS CAXINGUI'!F18</f>
        <v>0</v>
      </c>
      <c r="G514" s="89">
        <f>'UBS CAXINGUI'!G18</f>
        <v>0</v>
      </c>
      <c r="H514" s="89">
        <f>'UBS CAXINGUI'!H18</f>
        <v>11</v>
      </c>
      <c r="I514" s="89">
        <f>'UBS CAXINGUI'!I18</f>
        <v>0</v>
      </c>
      <c r="J514" s="89">
        <f>'UBS CAXINGUI'!J18</f>
        <v>0</v>
      </c>
      <c r="K514" s="89">
        <f>'UBS CAXINGUI'!K18</f>
        <v>0</v>
      </c>
      <c r="L514" s="89">
        <f>'UBS CAXINGUI'!L18</f>
        <v>0</v>
      </c>
      <c r="M514" s="89">
        <f>'UBS CAXINGUI'!M18</f>
        <v>0</v>
      </c>
      <c r="N514" s="89">
        <f>'UBS CAXINGUI'!N18</f>
        <v>0</v>
      </c>
      <c r="O514" s="47">
        <f>'UBS CAXINGUI'!O18</f>
        <v>75</v>
      </c>
      <c r="P514" s="47">
        <f>'UBS CAXINGUI'!P18</f>
        <v>11</v>
      </c>
      <c r="Q514" s="151">
        <f>'UBS CAXINGUI'!Q18</f>
        <v>0.14666666666666667</v>
      </c>
    </row>
    <row r="515" spans="1:17" s="24" customFormat="1">
      <c r="A515" s="238" t="str">
        <f>'UBS CAXINGUI'!A19</f>
        <v xml:space="preserve">Atividades Coletivas - Farmacêutico </v>
      </c>
      <c r="B515" s="87">
        <f>'UBS CAXINGUI'!B19</f>
        <v>16</v>
      </c>
      <c r="C515" s="83">
        <f>'UBS CAXINGUI'!C19</f>
        <v>0</v>
      </c>
      <c r="D515" s="84">
        <f>'UBS CAXINGUI'!D19</f>
        <v>0</v>
      </c>
      <c r="E515" s="89">
        <f>'UBS CAXINGUI'!E19</f>
        <v>0</v>
      </c>
      <c r="F515" s="89">
        <f>'UBS CAXINGUI'!F19</f>
        <v>4</v>
      </c>
      <c r="G515" s="89">
        <f>'UBS CAXINGUI'!G19</f>
        <v>0</v>
      </c>
      <c r="H515" s="89">
        <f>'UBS CAXINGUI'!H19</f>
        <v>17</v>
      </c>
      <c r="I515" s="89">
        <f>'UBS CAXINGUI'!I19</f>
        <v>0</v>
      </c>
      <c r="J515" s="89">
        <f>'UBS CAXINGUI'!J19</f>
        <v>0</v>
      </c>
      <c r="K515" s="89">
        <f>'UBS CAXINGUI'!K19</f>
        <v>0</v>
      </c>
      <c r="L515" s="89">
        <f>'UBS CAXINGUI'!L19</f>
        <v>0</v>
      </c>
      <c r="M515" s="89">
        <f>'UBS CAXINGUI'!M19</f>
        <v>0</v>
      </c>
      <c r="N515" s="89">
        <f>'UBS CAXINGUI'!N19</f>
        <v>0</v>
      </c>
      <c r="O515" s="47">
        <f>'UBS CAXINGUI'!O19</f>
        <v>80</v>
      </c>
      <c r="P515" s="47">
        <f>'UBS CAXINGUI'!P19</f>
        <v>21</v>
      </c>
      <c r="Q515" s="151">
        <f>'UBS CAXINGUI'!Q19</f>
        <v>0.26250000000000001</v>
      </c>
    </row>
    <row r="516" spans="1:17" s="24" customFormat="1">
      <c r="A516" s="238" t="str">
        <f>'UBS CAXINGUI'!A20</f>
        <v xml:space="preserve">Atividades Coletivas - Nutricionista </v>
      </c>
      <c r="B516" s="87">
        <f>'UBS CAXINGUI'!B20</f>
        <v>30</v>
      </c>
      <c r="C516" s="83">
        <f>'UBS CAXINGUI'!C20</f>
        <v>0</v>
      </c>
      <c r="D516" s="84">
        <f>'UBS CAXINGUI'!D20</f>
        <v>2</v>
      </c>
      <c r="E516" s="89">
        <f>'UBS CAXINGUI'!E20</f>
        <v>3</v>
      </c>
      <c r="F516" s="89">
        <f>'UBS CAXINGUI'!F20</f>
        <v>10</v>
      </c>
      <c r="G516" s="89">
        <f>'UBS CAXINGUI'!G20</f>
        <v>2</v>
      </c>
      <c r="H516" s="89">
        <f>'UBS CAXINGUI'!H20</f>
        <v>17</v>
      </c>
      <c r="I516" s="89">
        <f>'UBS CAXINGUI'!I20</f>
        <v>0</v>
      </c>
      <c r="J516" s="89">
        <f>'UBS CAXINGUI'!J20</f>
        <v>0</v>
      </c>
      <c r="K516" s="89">
        <f>'UBS CAXINGUI'!K20</f>
        <v>0</v>
      </c>
      <c r="L516" s="89">
        <f>'UBS CAXINGUI'!L20</f>
        <v>0</v>
      </c>
      <c r="M516" s="89">
        <f>'UBS CAXINGUI'!M20</f>
        <v>0</v>
      </c>
      <c r="N516" s="89">
        <f>'UBS CAXINGUI'!N20</f>
        <v>0</v>
      </c>
      <c r="O516" s="47">
        <f>'UBS CAXINGUI'!O20</f>
        <v>180</v>
      </c>
      <c r="P516" s="47">
        <f>'UBS CAXINGUI'!P20</f>
        <v>34</v>
      </c>
      <c r="Q516" s="151">
        <f>'UBS CAXINGUI'!Q20</f>
        <v>0.18888888888888888</v>
      </c>
    </row>
    <row r="517" spans="1:17" s="24" customFormat="1">
      <c r="A517" s="238" t="str">
        <f>'UBS CAXINGUI'!A21</f>
        <v>Atividades Coletivas - Psicólogo</v>
      </c>
      <c r="B517" s="87">
        <f>'UBS CAXINGUI'!B21</f>
        <v>20</v>
      </c>
      <c r="C517" s="83">
        <f>'UBS CAXINGUI'!C21</f>
        <v>0</v>
      </c>
      <c r="D517" s="84">
        <f>'UBS CAXINGUI'!D21</f>
        <v>0</v>
      </c>
      <c r="E517" s="89">
        <f>'UBS CAXINGUI'!E21</f>
        <v>0</v>
      </c>
      <c r="F517" s="89">
        <f>'UBS CAXINGUI'!F21</f>
        <v>0</v>
      </c>
      <c r="G517" s="89">
        <f>'UBS CAXINGUI'!G21</f>
        <v>0</v>
      </c>
      <c r="H517" s="89">
        <f>'UBS CAXINGUI'!H21</f>
        <v>10</v>
      </c>
      <c r="I517" s="89">
        <f>'UBS CAXINGUI'!I21</f>
        <v>0</v>
      </c>
      <c r="J517" s="89">
        <f>'UBS CAXINGUI'!J21</f>
        <v>0</v>
      </c>
      <c r="K517" s="89">
        <f>'UBS CAXINGUI'!K21</f>
        <v>0</v>
      </c>
      <c r="L517" s="89">
        <f>'UBS CAXINGUI'!L21</f>
        <v>0</v>
      </c>
      <c r="M517" s="89">
        <f>'UBS CAXINGUI'!M21</f>
        <v>0</v>
      </c>
      <c r="N517" s="89">
        <f>'UBS CAXINGUI'!N21</f>
        <v>0</v>
      </c>
      <c r="O517" s="47">
        <f>'UBS CAXINGUI'!O21</f>
        <v>100</v>
      </c>
      <c r="P517" s="47">
        <f>'UBS CAXINGUI'!P21</f>
        <v>10</v>
      </c>
      <c r="Q517" s="151">
        <f>'UBS CAXINGUI'!Q21</f>
        <v>0.1</v>
      </c>
    </row>
    <row r="518" spans="1:17" s="24" customFormat="1">
      <c r="A518" s="238" t="str">
        <f>'UBS CAXINGUI'!A22</f>
        <v>PICS - Atividade coletiva</v>
      </c>
      <c r="B518" s="87">
        <f>'UBS CAXINGUI'!B22</f>
        <v>7</v>
      </c>
      <c r="C518" s="83">
        <f>'UBS CAXINGUI'!C22</f>
        <v>7</v>
      </c>
      <c r="D518" s="84">
        <f>'UBS CAXINGUI'!D22</f>
        <v>10</v>
      </c>
      <c r="E518" s="89">
        <f>'UBS CAXINGUI'!E22</f>
        <v>14</v>
      </c>
      <c r="F518" s="89">
        <f>'UBS CAXINGUI'!F22</f>
        <v>8</v>
      </c>
      <c r="G518" s="89">
        <f>'UBS CAXINGUI'!G22</f>
        <v>6</v>
      </c>
      <c r="H518" s="89">
        <f>'UBS CAXINGUI'!H22</f>
        <v>11</v>
      </c>
      <c r="I518" s="89">
        <f>'UBS CAXINGUI'!I22</f>
        <v>0</v>
      </c>
      <c r="J518" s="89">
        <f>'UBS CAXINGUI'!J22</f>
        <v>0</v>
      </c>
      <c r="K518" s="89">
        <f>'UBS CAXINGUI'!K22</f>
        <v>0</v>
      </c>
      <c r="L518" s="89">
        <f>'UBS CAXINGUI'!L22</f>
        <v>0</v>
      </c>
      <c r="M518" s="89">
        <f>'UBS CAXINGUI'!M22</f>
        <v>0</v>
      </c>
      <c r="N518" s="89">
        <f>'UBS CAXINGUI'!N22</f>
        <v>0</v>
      </c>
      <c r="O518" s="47">
        <f>'UBS CAXINGUI'!O22</f>
        <v>42</v>
      </c>
      <c r="P518" s="47">
        <f>'UBS CAXINGUI'!P22</f>
        <v>56</v>
      </c>
      <c r="Q518" s="151">
        <f>'UBS CAXINGUI'!Q22</f>
        <v>1.3333333333333333</v>
      </c>
    </row>
    <row r="519" spans="1:17" s="24" customFormat="1">
      <c r="A519" s="238" t="str">
        <f>'UBS CAXINGUI'!A23</f>
        <v>PICS - Atividade individual</v>
      </c>
      <c r="B519" s="82">
        <f>'UBS CAXINGUI'!B23</f>
        <v>10</v>
      </c>
      <c r="C519" s="83">
        <f>'UBS CAXINGUI'!C23</f>
        <v>66</v>
      </c>
      <c r="D519" s="89">
        <f>'UBS CAXINGUI'!D23</f>
        <v>60</v>
      </c>
      <c r="E519" s="89">
        <f>'UBS CAXINGUI'!E23</f>
        <v>80</v>
      </c>
      <c r="F519" s="89">
        <f>'UBS CAXINGUI'!F23</f>
        <v>39</v>
      </c>
      <c r="G519" s="89">
        <f>'UBS CAXINGUI'!G23</f>
        <v>38</v>
      </c>
      <c r="H519" s="89">
        <f>'UBS CAXINGUI'!H23</f>
        <v>61</v>
      </c>
      <c r="I519" s="89">
        <f>'UBS CAXINGUI'!I23</f>
        <v>0</v>
      </c>
      <c r="J519" s="89">
        <f>'UBS CAXINGUI'!J23</f>
        <v>0</v>
      </c>
      <c r="K519" s="89">
        <f>'UBS CAXINGUI'!K23</f>
        <v>0</v>
      </c>
      <c r="L519" s="89">
        <f>'UBS CAXINGUI'!L23</f>
        <v>0</v>
      </c>
      <c r="M519" s="89">
        <f>'UBS CAXINGUI'!M23</f>
        <v>0</v>
      </c>
      <c r="N519" s="89">
        <f>'UBS CAXINGUI'!N23</f>
        <v>0</v>
      </c>
      <c r="O519" s="47">
        <f>'UBS CAXINGUI'!O23</f>
        <v>60</v>
      </c>
      <c r="P519" s="47">
        <f>'UBS CAXINGUI'!P23</f>
        <v>344</v>
      </c>
      <c r="Q519" s="151">
        <f>'UBS CAXINGUI'!Q23</f>
        <v>5.7333333333333334</v>
      </c>
    </row>
    <row r="520" spans="1:17" s="24" customFormat="1" ht="16.5" thickBot="1">
      <c r="A520" s="248" t="str">
        <f>'UBS CAXINGUI'!A24</f>
        <v>Visita Domiciliar do Aux/Tec Enf</v>
      </c>
      <c r="B520" s="159">
        <f>'UBS CAXINGUI'!B24</f>
        <v>110</v>
      </c>
      <c r="C520" s="438">
        <f>'UBS CAXINGUI'!C24</f>
        <v>30</v>
      </c>
      <c r="D520" s="121">
        <f>'UBS CAXINGUI'!D24</f>
        <v>32</v>
      </c>
      <c r="E520" s="121">
        <f>'UBS CAXINGUI'!E24</f>
        <v>4</v>
      </c>
      <c r="F520" s="121">
        <f>'UBS CAXINGUI'!F24</f>
        <v>50</v>
      </c>
      <c r="G520" s="121">
        <f>'UBS CAXINGUI'!G24</f>
        <v>0</v>
      </c>
      <c r="H520" s="121">
        <f>'UBS CAXINGUI'!H24</f>
        <v>45</v>
      </c>
      <c r="I520" s="121">
        <f>'UBS CAXINGUI'!I24</f>
        <v>0</v>
      </c>
      <c r="J520" s="121">
        <f>'UBS CAXINGUI'!J24</f>
        <v>0</v>
      </c>
      <c r="K520" s="121">
        <f>'UBS CAXINGUI'!K24</f>
        <v>0</v>
      </c>
      <c r="L520" s="121">
        <f>'UBS CAXINGUI'!L24</f>
        <v>0</v>
      </c>
      <c r="M520" s="121">
        <f>'UBS CAXINGUI'!M24</f>
        <v>0</v>
      </c>
      <c r="N520" s="121">
        <f>'UBS CAXINGUI'!N24</f>
        <v>0</v>
      </c>
      <c r="O520" s="155">
        <f>'UBS CAXINGUI'!O24</f>
        <v>550</v>
      </c>
      <c r="P520" s="155">
        <f>'UBS CAXINGUI'!P24</f>
        <v>161</v>
      </c>
      <c r="Q520" s="156">
        <f>'UBS CAXINGUI'!Q24</f>
        <v>0.29272727272727272</v>
      </c>
    </row>
    <row r="521" spans="1:17" s="24" customFormat="1" ht="16.5" thickBot="1">
      <c r="A521" s="160" t="str">
        <f>'UBS CAXINGUI'!A25</f>
        <v>SOMA</v>
      </c>
      <c r="B521" s="205">
        <f>'UBS CAXINGUI'!B25</f>
        <v>2087</v>
      </c>
      <c r="C521" s="233">
        <f>'UBS CAXINGUI'!C25</f>
        <v>1749</v>
      </c>
      <c r="D521" s="203">
        <f>'UBS CAXINGUI'!D25</f>
        <v>1609</v>
      </c>
      <c r="E521" s="203">
        <f>'UBS CAXINGUI'!E25</f>
        <v>2074</v>
      </c>
      <c r="F521" s="203">
        <f>'UBS CAXINGUI'!F25</f>
        <v>1576</v>
      </c>
      <c r="G521" s="203">
        <f>'UBS CAXINGUI'!G25</f>
        <v>1931</v>
      </c>
      <c r="H521" s="203">
        <f>'UBS CAXINGUI'!H25</f>
        <v>1626</v>
      </c>
      <c r="I521" s="203">
        <f>'UBS CAXINGUI'!I25</f>
        <v>0</v>
      </c>
      <c r="J521" s="203">
        <f>'UBS CAXINGUI'!J25</f>
        <v>0</v>
      </c>
      <c r="K521" s="203">
        <f>'UBS CAXINGUI'!K25</f>
        <v>0</v>
      </c>
      <c r="L521" s="203">
        <f>'UBS CAXINGUI'!L25</f>
        <v>0</v>
      </c>
      <c r="M521" s="203">
        <f>'UBS CAXINGUI'!M25</f>
        <v>0</v>
      </c>
      <c r="N521" s="203">
        <f>'UBS CAXINGUI'!N25</f>
        <v>0</v>
      </c>
      <c r="O521" s="203">
        <f>'UBS CAXINGUI'!O25</f>
        <v>12361</v>
      </c>
      <c r="P521" s="203">
        <f>'UBS CAXINGUI'!P25</f>
        <v>10565</v>
      </c>
      <c r="Q521" s="158">
        <f>'UBS CAXINGUI'!Q25</f>
        <v>0.85470431194887142</v>
      </c>
    </row>
    <row r="522" spans="1:17"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161"/>
    </row>
    <row r="523" spans="1:17" ht="16.5" thickBot="1">
      <c r="A523" s="71" t="s">
        <v>226</v>
      </c>
      <c r="B523" s="72"/>
      <c r="C523" s="72"/>
      <c r="D523" s="72"/>
      <c r="E523" s="72"/>
      <c r="F523" s="72"/>
      <c r="G523" s="72"/>
      <c r="H523" s="72"/>
      <c r="I523" s="72"/>
      <c r="J523" s="72"/>
      <c r="K523" s="72"/>
      <c r="L523" s="72"/>
      <c r="M523" s="72"/>
      <c r="N523" s="72"/>
      <c r="O523" s="72"/>
      <c r="P523" s="72"/>
      <c r="Q523" s="73"/>
    </row>
    <row r="524" spans="1:17" ht="16.5" thickBot="1">
      <c r="A524" s="97" t="s">
        <v>2</v>
      </c>
      <c r="B524" s="98" t="s">
        <v>194</v>
      </c>
      <c r="C524" s="79" t="s">
        <v>195</v>
      </c>
      <c r="D524" s="79" t="s">
        <v>196</v>
      </c>
      <c r="E524" s="79" t="s">
        <v>197</v>
      </c>
      <c r="F524" s="79" t="s">
        <v>198</v>
      </c>
      <c r="G524" s="79" t="s">
        <v>199</v>
      </c>
      <c r="H524" s="79" t="s">
        <v>200</v>
      </c>
      <c r="I524" s="79" t="s">
        <v>201</v>
      </c>
      <c r="J524" s="79" t="s">
        <v>202</v>
      </c>
      <c r="K524" s="79" t="s">
        <v>203</v>
      </c>
      <c r="L524" s="79" t="s">
        <v>204</v>
      </c>
      <c r="M524" s="79" t="s">
        <v>205</v>
      </c>
      <c r="N524" s="79" t="s">
        <v>206</v>
      </c>
      <c r="O524" s="79" t="s">
        <v>207</v>
      </c>
      <c r="P524" s="79" t="s">
        <v>208</v>
      </c>
      <c r="Q524" s="80" t="s">
        <v>19</v>
      </c>
    </row>
    <row r="525" spans="1:17" ht="16.5" thickTop="1">
      <c r="A525" s="240" t="str">
        <f>'CEO II e COLOMBO'!A9</f>
        <v>Nº PROCEDIMENTO CIRURGIA ORAL</v>
      </c>
      <c r="B525" s="101">
        <f>'CEO II e COLOMBO'!B9</f>
        <v>120</v>
      </c>
      <c r="C525" s="84">
        <f>'CEO II e COLOMBO'!C9</f>
        <v>33</v>
      </c>
      <c r="D525" s="84">
        <f>'CEO II e COLOMBO'!D9</f>
        <v>102</v>
      </c>
      <c r="E525" s="84">
        <f>'CEO II e COLOMBO'!E9</f>
        <v>112</v>
      </c>
      <c r="F525" s="84">
        <f>'CEO II e COLOMBO'!F9</f>
        <v>94</v>
      </c>
      <c r="G525" s="84">
        <f>'CEO II e COLOMBO'!G9</f>
        <v>118</v>
      </c>
      <c r="H525" s="84">
        <f>'CEO II e COLOMBO'!H9</f>
        <v>43</v>
      </c>
      <c r="I525" s="84">
        <f>'CEO II e COLOMBO'!I9</f>
        <v>0</v>
      </c>
      <c r="J525" s="84">
        <f>'CEO II e COLOMBO'!J9</f>
        <v>0</v>
      </c>
      <c r="K525" s="84">
        <f>'CEO II e COLOMBO'!K9</f>
        <v>0</v>
      </c>
      <c r="L525" s="84">
        <f>'CEO II e COLOMBO'!L9</f>
        <v>0</v>
      </c>
      <c r="M525" s="84">
        <f>'CEO II e COLOMBO'!M9</f>
        <v>0</v>
      </c>
      <c r="N525" s="84">
        <f>'CEO II e COLOMBO'!N9</f>
        <v>0</v>
      </c>
      <c r="O525" s="56">
        <f>'CEO II e COLOMBO'!O9</f>
        <v>720</v>
      </c>
      <c r="P525" s="56">
        <f>'CEO II e COLOMBO'!P9</f>
        <v>502</v>
      </c>
      <c r="Q525" s="102">
        <f>'CEO II e COLOMBO'!Q9</f>
        <v>0.69722222222222219</v>
      </c>
    </row>
    <row r="526" spans="1:17">
      <c r="A526" s="240" t="str">
        <f>'CEO II e COLOMBO'!A10</f>
        <v>Nº PROCEDIMENTO ENDODONTIA</v>
      </c>
      <c r="B526" s="101">
        <f>'CEO II e COLOMBO'!B10</f>
        <v>36</v>
      </c>
      <c r="C526" s="84">
        <f>'CEO II e COLOMBO'!C10</f>
        <v>45</v>
      </c>
      <c r="D526" s="84">
        <f>'CEO II e COLOMBO'!D10</f>
        <v>59</v>
      </c>
      <c r="E526" s="84">
        <f>'CEO II e COLOMBO'!E10</f>
        <v>41</v>
      </c>
      <c r="F526" s="84">
        <f>'CEO II e COLOMBO'!F10</f>
        <v>57</v>
      </c>
      <c r="G526" s="84">
        <f>'CEO II e COLOMBO'!G10</f>
        <v>108</v>
      </c>
      <c r="H526" s="84">
        <f>'CEO II e COLOMBO'!H10</f>
        <v>24</v>
      </c>
      <c r="I526" s="84">
        <f>'CEO II e COLOMBO'!I10</f>
        <v>0</v>
      </c>
      <c r="J526" s="84">
        <f>'CEO II e COLOMBO'!J10</f>
        <v>0</v>
      </c>
      <c r="K526" s="84">
        <f>'CEO II e COLOMBO'!K10</f>
        <v>0</v>
      </c>
      <c r="L526" s="84">
        <f>'CEO II e COLOMBO'!L10</f>
        <v>0</v>
      </c>
      <c r="M526" s="84">
        <f>'CEO II e COLOMBO'!M10</f>
        <v>0</v>
      </c>
      <c r="N526" s="84">
        <f>'CEO II e COLOMBO'!N10</f>
        <v>0</v>
      </c>
      <c r="O526" s="56">
        <f>'CEO II e COLOMBO'!O10</f>
        <v>216</v>
      </c>
      <c r="P526" s="56">
        <f>'CEO II e COLOMBO'!P10</f>
        <v>334</v>
      </c>
      <c r="Q526" s="102">
        <f>'CEO II e COLOMBO'!Q10</f>
        <v>1.5462962962962963</v>
      </c>
    </row>
    <row r="527" spans="1:17">
      <c r="A527" s="240" t="str">
        <f>'CEO II e COLOMBO'!A11</f>
        <v>Nº PROCEDIMENTOS ORTODONTIA/ORTOPEDIA</v>
      </c>
      <c r="B527" s="101">
        <f>'CEO II e COLOMBO'!B11</f>
        <v>10</v>
      </c>
      <c r="C527" s="84">
        <f>'CEO II e COLOMBO'!C11</f>
        <v>14</v>
      </c>
      <c r="D527" s="84">
        <f>'CEO II e COLOMBO'!D11</f>
        <v>12</v>
      </c>
      <c r="E527" s="84">
        <f>'CEO II e COLOMBO'!E11</f>
        <v>4</v>
      </c>
      <c r="F527" s="84">
        <f>'CEO II e COLOMBO'!F11</f>
        <v>2</v>
      </c>
      <c r="G527" s="84">
        <f>'CEO II e COLOMBO'!G11</f>
        <v>2</v>
      </c>
      <c r="H527" s="84">
        <f>'CEO II e COLOMBO'!H11</f>
        <v>9</v>
      </c>
      <c r="I527" s="84">
        <f>'CEO II e COLOMBO'!I11</f>
        <v>0</v>
      </c>
      <c r="J527" s="84">
        <f>'CEO II e COLOMBO'!J11</f>
        <v>0</v>
      </c>
      <c r="K527" s="84">
        <f>'CEO II e COLOMBO'!K11</f>
        <v>0</v>
      </c>
      <c r="L527" s="84">
        <f>'CEO II e COLOMBO'!L11</f>
        <v>0</v>
      </c>
      <c r="M527" s="84">
        <f>'CEO II e COLOMBO'!M11</f>
        <v>0</v>
      </c>
      <c r="N527" s="84">
        <f>'CEO II e COLOMBO'!N11</f>
        <v>0</v>
      </c>
      <c r="O527" s="56">
        <f>'CEO II e COLOMBO'!O11</f>
        <v>60</v>
      </c>
      <c r="P527" s="56">
        <f>'CEO II e COLOMBO'!P11</f>
        <v>43</v>
      </c>
      <c r="Q527" s="102">
        <f>'CEO II e COLOMBO'!Q11</f>
        <v>0.71666666666666667</v>
      </c>
    </row>
    <row r="528" spans="1:17" ht="16.5" thickBot="1">
      <c r="A528" s="241" t="str">
        <f>'CEO II e COLOMBO'!A12</f>
        <v>Nº PROCEDIMENTOS - PRÓTESE</v>
      </c>
      <c r="B528" s="140">
        <f>'CEO II e COLOMBO'!B12</f>
        <v>52</v>
      </c>
      <c r="C528" s="121">
        <f>'CEO II e COLOMBO'!C12</f>
        <v>27</v>
      </c>
      <c r="D528" s="121">
        <f>'CEO II e COLOMBO'!D12</f>
        <v>14</v>
      </c>
      <c r="E528" s="121">
        <f>'CEO II e COLOMBO'!E12</f>
        <v>2</v>
      </c>
      <c r="F528" s="422">
        <f>'CEO II e COLOMBO'!F12</f>
        <v>0</v>
      </c>
      <c r="G528" s="422">
        <f>'CEO II e COLOMBO'!G12</f>
        <v>1</v>
      </c>
      <c r="H528" s="422">
        <f>'CEO II e COLOMBO'!H12</f>
        <v>7</v>
      </c>
      <c r="I528" s="422">
        <f>'CEO II e COLOMBO'!I12</f>
        <v>0</v>
      </c>
      <c r="J528" s="422">
        <f>'CEO II e COLOMBO'!J12</f>
        <v>0</v>
      </c>
      <c r="K528" s="422">
        <f>'CEO II e COLOMBO'!K12</f>
        <v>0</v>
      </c>
      <c r="L528" s="422">
        <f>'CEO II e COLOMBO'!L12</f>
        <v>0</v>
      </c>
      <c r="M528" s="422">
        <f>'CEO II e COLOMBO'!M12</f>
        <v>0</v>
      </c>
      <c r="N528" s="422">
        <f>'CEO II e COLOMBO'!N12</f>
        <v>0</v>
      </c>
      <c r="O528" s="423">
        <f>'CEO II e COLOMBO'!O12</f>
        <v>312</v>
      </c>
      <c r="P528" s="423">
        <f>'CEO II e COLOMBO'!P12</f>
        <v>51</v>
      </c>
      <c r="Q528" s="436">
        <f>'CEO II e COLOMBO'!Q12</f>
        <v>0.16346153846153846</v>
      </c>
    </row>
    <row r="529" spans="1:17" ht="16.5" thickBot="1">
      <c r="A529" s="162" t="str">
        <f>'CEO II e COLOMBO'!A13</f>
        <v>SOMA</v>
      </c>
      <c r="B529" s="207">
        <f>'CEO II e COLOMBO'!B13</f>
        <v>218</v>
      </c>
      <c r="C529" s="203">
        <f>'CEO II e COLOMBO'!C13</f>
        <v>119</v>
      </c>
      <c r="D529" s="203">
        <f>'CEO II e COLOMBO'!D13</f>
        <v>187</v>
      </c>
      <c r="E529" s="328">
        <f>'CEO II e COLOMBO'!E13</f>
        <v>159</v>
      </c>
      <c r="F529" s="327">
        <f>'CEO II e COLOMBO'!F13</f>
        <v>153</v>
      </c>
      <c r="G529" s="255">
        <f>'CEO II e COLOMBO'!G13</f>
        <v>229</v>
      </c>
      <c r="H529" s="255">
        <f>'CEO II e COLOMBO'!H13</f>
        <v>83</v>
      </c>
      <c r="I529" s="255">
        <f>'CEO II e COLOMBO'!I13</f>
        <v>0</v>
      </c>
      <c r="J529" s="255">
        <f>'CEO II e COLOMBO'!J13</f>
        <v>0</v>
      </c>
      <c r="K529" s="255">
        <f>'CEO II e COLOMBO'!K13</f>
        <v>0</v>
      </c>
      <c r="L529" s="255">
        <f>'CEO II e COLOMBO'!L13</f>
        <v>0</v>
      </c>
      <c r="M529" s="255">
        <f>'CEO II e COLOMBO'!M13</f>
        <v>0</v>
      </c>
      <c r="N529" s="255">
        <f>'CEO II e COLOMBO'!N13</f>
        <v>0</v>
      </c>
      <c r="O529" s="255">
        <f>'CEO II e COLOMBO'!O13</f>
        <v>1308</v>
      </c>
      <c r="P529" s="255">
        <f>'CEO II e COLOMBO'!P13</f>
        <v>930</v>
      </c>
      <c r="Q529" s="145">
        <f>'CEO II e COLOMBO'!Q13</f>
        <v>0.71100917431192656</v>
      </c>
    </row>
    <row r="530" spans="1:17"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161"/>
    </row>
    <row r="531" spans="1:17" ht="16.5" thickBot="1">
      <c r="A531" s="71" t="s">
        <v>227</v>
      </c>
      <c r="B531" s="72"/>
      <c r="C531" s="72"/>
      <c r="D531" s="72"/>
      <c r="E531" s="72"/>
      <c r="F531" s="72"/>
      <c r="G531" s="72"/>
      <c r="H531" s="72"/>
      <c r="I531" s="72"/>
      <c r="J531" s="72"/>
      <c r="K531" s="72"/>
      <c r="L531" s="72"/>
      <c r="M531" s="72"/>
      <c r="N531" s="72"/>
      <c r="O531" s="72"/>
      <c r="P531" s="72"/>
      <c r="Q531" s="73"/>
    </row>
    <row r="532" spans="1:17" ht="16.5" thickBot="1">
      <c r="A532" s="97" t="s">
        <v>2</v>
      </c>
      <c r="B532" s="98" t="s">
        <v>194</v>
      </c>
      <c r="C532" s="79" t="s">
        <v>195</v>
      </c>
      <c r="D532" s="79" t="s">
        <v>196</v>
      </c>
      <c r="E532" s="79" t="s">
        <v>197</v>
      </c>
      <c r="F532" s="79" t="s">
        <v>198</v>
      </c>
      <c r="G532" s="79" t="s">
        <v>199</v>
      </c>
      <c r="H532" s="79" t="s">
        <v>200</v>
      </c>
      <c r="I532" s="79" t="s">
        <v>201</v>
      </c>
      <c r="J532" s="79" t="s">
        <v>202</v>
      </c>
      <c r="K532" s="79" t="s">
        <v>203</v>
      </c>
      <c r="L532" s="79" t="s">
        <v>204</v>
      </c>
      <c r="M532" s="79" t="s">
        <v>205</v>
      </c>
      <c r="N532" s="79" t="s">
        <v>206</v>
      </c>
      <c r="O532" s="79" t="s">
        <v>207</v>
      </c>
      <c r="P532" s="79" t="s">
        <v>208</v>
      </c>
      <c r="Q532" s="80" t="s">
        <v>19</v>
      </c>
    </row>
    <row r="533" spans="1:17" ht="16.5" thickTop="1">
      <c r="A533" s="240" t="str">
        <f>'URSI BUTANTA'!A9</f>
        <v xml:space="preserve">Nº CONSULTA/ATENDIMENTO DOMICILIAR ASSISTENTE SOCIAL </v>
      </c>
      <c r="B533" s="101">
        <f>'URSI BUTANTA'!B9</f>
        <v>80</v>
      </c>
      <c r="C533" s="84">
        <f>'URSI BUTANTA'!C9</f>
        <v>80</v>
      </c>
      <c r="D533" s="84">
        <f>'URSI BUTANTA'!D9</f>
        <v>34</v>
      </c>
      <c r="E533" s="84">
        <f>'URSI BUTANTA'!E9</f>
        <v>64</v>
      </c>
      <c r="F533" s="84">
        <f>'URSI BUTANTA'!F9</f>
        <v>87</v>
      </c>
      <c r="G533" s="84">
        <f>'URSI BUTANTA'!G9</f>
        <v>88</v>
      </c>
      <c r="H533" s="84">
        <f>'URSI BUTANTA'!H9</f>
        <v>80</v>
      </c>
      <c r="I533" s="84">
        <f>'URSI BUTANTA'!I9</f>
        <v>0</v>
      </c>
      <c r="J533" s="84">
        <f>'URSI BUTANTA'!J9</f>
        <v>0</v>
      </c>
      <c r="K533" s="84">
        <f>'URSI BUTANTA'!K9</f>
        <v>0</v>
      </c>
      <c r="L533" s="84">
        <f>'URSI BUTANTA'!L9</f>
        <v>0</v>
      </c>
      <c r="M533" s="84">
        <f>'URSI BUTANTA'!M9</f>
        <v>0</v>
      </c>
      <c r="N533" s="84">
        <f>'URSI BUTANTA'!N9</f>
        <v>0</v>
      </c>
      <c r="O533" s="56">
        <f>'URSI BUTANTA'!O9</f>
        <v>480</v>
      </c>
      <c r="P533" s="56">
        <f>'URSI BUTANTA'!P9</f>
        <v>433</v>
      </c>
      <c r="Q533" s="102">
        <f>'URSI BUTANTA'!Q9</f>
        <v>0.90208333333333335</v>
      </c>
    </row>
    <row r="534" spans="1:17">
      <c r="A534" s="240" t="str">
        <f>'URSI BUTANTA'!A10</f>
        <v xml:space="preserve">Nº CONSULTA/ATENDIMENTO DOMICILIAR FARMACÊUTICO </v>
      </c>
      <c r="B534" s="101">
        <f>'URSI BUTANTA'!B10</f>
        <v>120</v>
      </c>
      <c r="C534" s="84">
        <f>'URSI BUTANTA'!C10</f>
        <v>113</v>
      </c>
      <c r="D534" s="84">
        <f>'URSI BUTANTA'!D10</f>
        <v>41</v>
      </c>
      <c r="E534" s="84">
        <f>'URSI BUTANTA'!E10</f>
        <v>134</v>
      </c>
      <c r="F534" s="84">
        <f>'URSI BUTANTA'!F10</f>
        <v>112</v>
      </c>
      <c r="G534" s="84">
        <f>'URSI BUTANTA'!G10</f>
        <v>139</v>
      </c>
      <c r="H534" s="84">
        <f>'URSI BUTANTA'!H10</f>
        <v>111</v>
      </c>
      <c r="I534" s="84">
        <f>'URSI BUTANTA'!I10</f>
        <v>0</v>
      </c>
      <c r="J534" s="84">
        <f>'URSI BUTANTA'!J10</f>
        <v>0</v>
      </c>
      <c r="K534" s="84">
        <f>'URSI BUTANTA'!K10</f>
        <v>0</v>
      </c>
      <c r="L534" s="84">
        <f>'URSI BUTANTA'!L10</f>
        <v>0</v>
      </c>
      <c r="M534" s="84">
        <f>'URSI BUTANTA'!M10</f>
        <v>0</v>
      </c>
      <c r="N534" s="84">
        <f>'URSI BUTANTA'!N10</f>
        <v>0</v>
      </c>
      <c r="O534" s="56">
        <f>'URSI BUTANTA'!O10</f>
        <v>720</v>
      </c>
      <c r="P534" s="56">
        <f>'URSI BUTANTA'!P10</f>
        <v>650</v>
      </c>
      <c r="Q534" s="102">
        <f>'URSI BUTANTA'!Q10</f>
        <v>0.90277777777777779</v>
      </c>
    </row>
    <row r="535" spans="1:17">
      <c r="A535" s="240" t="str">
        <f>'URSI BUTANTA'!A11</f>
        <v>Nº CONSULTA/ATENDIMENTO DOMICILIAR FISIOTERAPEUTA</v>
      </c>
      <c r="B535" s="101">
        <f>'URSI BUTANTA'!B11</f>
        <v>100</v>
      </c>
      <c r="C535" s="84">
        <f>'URSI BUTANTA'!C11</f>
        <v>86</v>
      </c>
      <c r="D535" s="84">
        <f>'URSI BUTANTA'!D11</f>
        <v>105</v>
      </c>
      <c r="E535" s="84">
        <f>'URSI BUTANTA'!E11</f>
        <v>144</v>
      </c>
      <c r="F535" s="84">
        <f>'URSI BUTANTA'!F11</f>
        <v>52</v>
      </c>
      <c r="G535" s="84">
        <f>'URSI BUTANTA'!G11</f>
        <v>130</v>
      </c>
      <c r="H535" s="84">
        <f>'URSI BUTANTA'!H11</f>
        <v>30</v>
      </c>
      <c r="I535" s="84">
        <f>'URSI BUTANTA'!I11</f>
        <v>0</v>
      </c>
      <c r="J535" s="84">
        <f>'URSI BUTANTA'!J11</f>
        <v>0</v>
      </c>
      <c r="K535" s="84">
        <f>'URSI BUTANTA'!K11</f>
        <v>0</v>
      </c>
      <c r="L535" s="84">
        <f>'URSI BUTANTA'!L11</f>
        <v>0</v>
      </c>
      <c r="M535" s="84">
        <f>'URSI BUTANTA'!M11</f>
        <v>0</v>
      </c>
      <c r="N535" s="84">
        <f>'URSI BUTANTA'!N11</f>
        <v>0</v>
      </c>
      <c r="O535" s="56">
        <f>'URSI BUTANTA'!O11</f>
        <v>600</v>
      </c>
      <c r="P535" s="56">
        <f>'URSI BUTANTA'!P11</f>
        <v>547</v>
      </c>
      <c r="Q535" s="102">
        <f>'URSI BUTANTA'!Q11</f>
        <v>0.91166666666666663</v>
      </c>
    </row>
    <row r="536" spans="1:17">
      <c r="A536" s="240" t="str">
        <f>'URSI BUTANTA'!A12</f>
        <v xml:space="preserve">Nº CONSULTA/ATENDIMENTO DOMICILIAR NUTRICIONISTA </v>
      </c>
      <c r="B536" s="101">
        <f>'URSI BUTANTA'!B12</f>
        <v>116</v>
      </c>
      <c r="C536" s="84">
        <f>'URSI BUTANTA'!C12</f>
        <v>173</v>
      </c>
      <c r="D536" s="84">
        <f>'URSI BUTANTA'!D12</f>
        <v>127</v>
      </c>
      <c r="E536" s="84">
        <f>'URSI BUTANTA'!E12</f>
        <v>72</v>
      </c>
      <c r="F536" s="84">
        <f>'URSI BUTANTA'!F12</f>
        <v>113</v>
      </c>
      <c r="G536" s="84">
        <f>'URSI BUTANTA'!G12</f>
        <v>127</v>
      </c>
      <c r="H536" s="84">
        <f>'URSI BUTANTA'!H12</f>
        <v>104</v>
      </c>
      <c r="I536" s="84">
        <f>'URSI BUTANTA'!I12</f>
        <v>0</v>
      </c>
      <c r="J536" s="84">
        <f>'URSI BUTANTA'!J12</f>
        <v>0</v>
      </c>
      <c r="K536" s="84">
        <f>'URSI BUTANTA'!K12</f>
        <v>0</v>
      </c>
      <c r="L536" s="84">
        <f>'URSI BUTANTA'!L12</f>
        <v>0</v>
      </c>
      <c r="M536" s="84">
        <f>'URSI BUTANTA'!M12</f>
        <v>0</v>
      </c>
      <c r="N536" s="84">
        <f>'URSI BUTANTA'!N12</f>
        <v>0</v>
      </c>
      <c r="O536" s="56">
        <f>'URSI BUTANTA'!O12</f>
        <v>696</v>
      </c>
      <c r="P536" s="56">
        <f>'URSI BUTANTA'!P12</f>
        <v>716</v>
      </c>
      <c r="Q536" s="102">
        <f>'URSI BUTANTA'!Q12</f>
        <v>1.0287356321839081</v>
      </c>
    </row>
    <row r="537" spans="1:17">
      <c r="A537" s="240" t="str">
        <f>'URSI BUTANTA'!A13</f>
        <v xml:space="preserve">Nº CONSULTA/ATENDIMENTO DOMICILIAR PSICÓLOGO </v>
      </c>
      <c r="B537" s="101">
        <f>'URSI BUTANTA'!B13</f>
        <v>116</v>
      </c>
      <c r="C537" s="84">
        <f>'URSI BUTANTA'!C13</f>
        <v>111</v>
      </c>
      <c r="D537" s="84">
        <f>'URSI BUTANTA'!D13</f>
        <v>142</v>
      </c>
      <c r="E537" s="84">
        <f>'URSI BUTANTA'!E13</f>
        <v>162</v>
      </c>
      <c r="F537" s="84">
        <f>'URSI BUTANTA'!F13</f>
        <v>107</v>
      </c>
      <c r="G537" s="84">
        <f>'URSI BUTANTA'!G13</f>
        <v>114</v>
      </c>
      <c r="H537" s="84">
        <f>'URSI BUTANTA'!H13</f>
        <v>112</v>
      </c>
      <c r="I537" s="84">
        <f>'URSI BUTANTA'!I13</f>
        <v>0</v>
      </c>
      <c r="J537" s="84">
        <f>'URSI BUTANTA'!J13</f>
        <v>0</v>
      </c>
      <c r="K537" s="84">
        <f>'URSI BUTANTA'!K13</f>
        <v>0</v>
      </c>
      <c r="L537" s="84">
        <f>'URSI BUTANTA'!L13</f>
        <v>0</v>
      </c>
      <c r="M537" s="84">
        <f>'URSI BUTANTA'!M13</f>
        <v>0</v>
      </c>
      <c r="N537" s="84">
        <f>'URSI BUTANTA'!N13</f>
        <v>0</v>
      </c>
      <c r="O537" s="56">
        <f>'URSI BUTANTA'!O13</f>
        <v>696</v>
      </c>
      <c r="P537" s="56">
        <f>'URSI BUTANTA'!P13</f>
        <v>748</v>
      </c>
      <c r="Q537" s="102">
        <f>'URSI BUTANTA'!Q13</f>
        <v>1.0747126436781609</v>
      </c>
    </row>
    <row r="538" spans="1:17">
      <c r="A538" s="240" t="str">
        <f>'URSI BUTANTA'!A14</f>
        <v xml:space="preserve">Nº CONSULTA/ATENDIMENTO DOMICILIAR EDUCADOR FÍSICO </v>
      </c>
      <c r="B538" s="101">
        <f>'URSI BUTANTA'!B14</f>
        <v>88</v>
      </c>
      <c r="C538" s="84">
        <f>'URSI BUTANTA'!C14</f>
        <v>92</v>
      </c>
      <c r="D538" s="84">
        <f>'URSI BUTANTA'!D14</f>
        <v>98</v>
      </c>
      <c r="E538" s="84">
        <f>'URSI BUTANTA'!E14</f>
        <v>111</v>
      </c>
      <c r="F538" s="84">
        <f>'URSI BUTANTA'!F14</f>
        <v>120</v>
      </c>
      <c r="G538" s="84">
        <f>'URSI BUTANTA'!G14</f>
        <v>102</v>
      </c>
      <c r="H538" s="84">
        <f>'URSI BUTANTA'!H14</f>
        <v>115</v>
      </c>
      <c r="I538" s="84">
        <f>'URSI BUTANTA'!I14</f>
        <v>0</v>
      </c>
      <c r="J538" s="84">
        <f>'URSI BUTANTA'!J14</f>
        <v>0</v>
      </c>
      <c r="K538" s="84">
        <f>'URSI BUTANTA'!K14</f>
        <v>0</v>
      </c>
      <c r="L538" s="84">
        <f>'URSI BUTANTA'!L14</f>
        <v>0</v>
      </c>
      <c r="M538" s="84">
        <f>'URSI BUTANTA'!M14</f>
        <v>0</v>
      </c>
      <c r="N538" s="84">
        <f>'URSI BUTANTA'!N14</f>
        <v>0</v>
      </c>
      <c r="O538" s="56">
        <f>'URSI BUTANTA'!O14</f>
        <v>528</v>
      </c>
      <c r="P538" s="56">
        <f>'URSI BUTANTA'!P14</f>
        <v>638</v>
      </c>
      <c r="Q538" s="102">
        <f>'URSI BUTANTA'!Q14</f>
        <v>1.2083333333333333</v>
      </c>
    </row>
    <row r="539" spans="1:17">
      <c r="A539" s="240" t="str">
        <f>'URSI BUTANTA'!A15</f>
        <v xml:space="preserve">Nº CONSULTA/ATENDIMENTO DOMICILIAR TERAPEUTA OCUPACIONAL </v>
      </c>
      <c r="B539" s="101">
        <f>'URSI BUTANTA'!B15</f>
        <v>100</v>
      </c>
      <c r="C539" s="84">
        <f>'URSI BUTANTA'!C15</f>
        <v>117</v>
      </c>
      <c r="D539" s="84">
        <f>'URSI BUTANTA'!D15</f>
        <v>109</v>
      </c>
      <c r="E539" s="84">
        <f>'URSI BUTANTA'!E15</f>
        <v>127</v>
      </c>
      <c r="F539" s="84">
        <f>'URSI BUTANTA'!F15</f>
        <v>102</v>
      </c>
      <c r="G539" s="84">
        <f>'URSI BUTANTA'!G15</f>
        <v>100</v>
      </c>
      <c r="H539" s="84">
        <f>'URSI BUTANTA'!H15</f>
        <v>99</v>
      </c>
      <c r="I539" s="84">
        <f>'URSI BUTANTA'!I15</f>
        <v>0</v>
      </c>
      <c r="J539" s="84">
        <f>'URSI BUTANTA'!J15</f>
        <v>0</v>
      </c>
      <c r="K539" s="84">
        <f>'URSI BUTANTA'!K15</f>
        <v>0</v>
      </c>
      <c r="L539" s="84">
        <f>'URSI BUTANTA'!L15</f>
        <v>0</v>
      </c>
      <c r="M539" s="84">
        <f>'URSI BUTANTA'!M15</f>
        <v>0</v>
      </c>
      <c r="N539" s="84">
        <f>'URSI BUTANTA'!N15</f>
        <v>0</v>
      </c>
      <c r="O539" s="56">
        <f>'URSI BUTANTA'!O15</f>
        <v>600</v>
      </c>
      <c r="P539" s="56">
        <f>'URSI BUTANTA'!P15</f>
        <v>654</v>
      </c>
      <c r="Q539" s="102">
        <f>'URSI BUTANTA'!Q15</f>
        <v>1.0900000000000001</v>
      </c>
    </row>
    <row r="540" spans="1:17">
      <c r="A540" s="240" t="str">
        <f>'URSI BUTANTA'!A16</f>
        <v xml:space="preserve">Nº CONSULTA/ATENDIMENTO DOMICILIAR FONOAUDIÓLOGO </v>
      </c>
      <c r="B540" s="101">
        <f>'URSI BUTANTA'!B16</f>
        <v>116</v>
      </c>
      <c r="C540" s="84">
        <f>'URSI BUTANTA'!C16</f>
        <v>140</v>
      </c>
      <c r="D540" s="84">
        <f>'URSI BUTANTA'!D16</f>
        <v>120</v>
      </c>
      <c r="E540" s="84">
        <f>'URSI BUTANTA'!E16</f>
        <v>167</v>
      </c>
      <c r="F540" s="84">
        <f>'URSI BUTANTA'!F16</f>
        <v>127</v>
      </c>
      <c r="G540" s="84">
        <f>'URSI BUTANTA'!G16</f>
        <v>144</v>
      </c>
      <c r="H540" s="84">
        <f>'URSI BUTANTA'!H16</f>
        <v>95</v>
      </c>
      <c r="I540" s="84">
        <f>'URSI BUTANTA'!I16</f>
        <v>0</v>
      </c>
      <c r="J540" s="84">
        <f>'URSI BUTANTA'!J16</f>
        <v>0</v>
      </c>
      <c r="K540" s="84">
        <f>'URSI BUTANTA'!K16</f>
        <v>0</v>
      </c>
      <c r="L540" s="84">
        <f>'URSI BUTANTA'!L16</f>
        <v>0</v>
      </c>
      <c r="M540" s="84">
        <f>'URSI BUTANTA'!M16</f>
        <v>0</v>
      </c>
      <c r="N540" s="84">
        <f>'URSI BUTANTA'!N16</f>
        <v>0</v>
      </c>
      <c r="O540" s="56">
        <f>'URSI BUTANTA'!O16</f>
        <v>696</v>
      </c>
      <c r="P540" s="56">
        <f>'URSI BUTANTA'!P16</f>
        <v>793</v>
      </c>
      <c r="Q540" s="102">
        <f>'URSI BUTANTA'!Q16</f>
        <v>1.139367816091954</v>
      </c>
    </row>
    <row r="541" spans="1:17">
      <c r="A541" s="240" t="str">
        <f>'URSI BUTANTA'!A17</f>
        <v xml:space="preserve">NºCONSULTA E CONSULTA/ATENDIMENTO DOMICILIAR ENFERMEIRO </v>
      </c>
      <c r="B541" s="101">
        <f>'URSI BUTANTA'!B17</f>
        <v>232</v>
      </c>
      <c r="C541" s="84">
        <f>'URSI BUTANTA'!C17</f>
        <v>201</v>
      </c>
      <c r="D541" s="84">
        <f>'URSI BUTANTA'!D17</f>
        <v>183</v>
      </c>
      <c r="E541" s="84">
        <f>'URSI BUTANTA'!E17</f>
        <v>210</v>
      </c>
      <c r="F541" s="84">
        <f>'URSI BUTANTA'!F17</f>
        <v>234</v>
      </c>
      <c r="G541" s="84">
        <f>'URSI BUTANTA'!G17</f>
        <v>242</v>
      </c>
      <c r="H541" s="84">
        <f>'URSI BUTANTA'!H17</f>
        <v>98</v>
      </c>
      <c r="I541" s="84">
        <f>'URSI BUTANTA'!I17</f>
        <v>0</v>
      </c>
      <c r="J541" s="84">
        <f>'URSI BUTANTA'!J17</f>
        <v>0</v>
      </c>
      <c r="K541" s="84">
        <f>'URSI BUTANTA'!K17</f>
        <v>0</v>
      </c>
      <c r="L541" s="84">
        <f>'URSI BUTANTA'!L17</f>
        <v>0</v>
      </c>
      <c r="M541" s="84">
        <f>'URSI BUTANTA'!M17</f>
        <v>0</v>
      </c>
      <c r="N541" s="84">
        <f>'URSI BUTANTA'!N17</f>
        <v>0</v>
      </c>
      <c r="O541" s="56">
        <f>'URSI BUTANTA'!O17</f>
        <v>1392</v>
      </c>
      <c r="P541" s="56">
        <f>'URSI BUTANTA'!P17</f>
        <v>1168</v>
      </c>
      <c r="Q541" s="102">
        <f>'URSI BUTANTA'!Q17</f>
        <v>0.83908045977011492</v>
      </c>
    </row>
    <row r="542" spans="1:17">
      <c r="A542" s="254" t="str">
        <f>'URSI BUTANTA'!A18</f>
        <v>NºCONSULTA E CONSULTA/ATENDIMENTO DOMICILIAR GERIATRA</v>
      </c>
      <c r="B542" s="439">
        <f>'URSI BUTANTA'!B18</f>
        <v>192</v>
      </c>
      <c r="C542" s="422">
        <f>'URSI BUTANTA'!C18</f>
        <v>187</v>
      </c>
      <c r="D542" s="422">
        <f>'URSI BUTANTA'!D18</f>
        <v>181</v>
      </c>
      <c r="E542" s="422">
        <f>'URSI BUTANTA'!E18</f>
        <v>170</v>
      </c>
      <c r="F542" s="422">
        <f>'URSI BUTANTA'!F18</f>
        <v>156</v>
      </c>
      <c r="G542" s="422">
        <f>'URSI BUTANTA'!G18</f>
        <v>177</v>
      </c>
      <c r="H542" s="422">
        <f>'URSI BUTANTA'!H18</f>
        <v>190</v>
      </c>
      <c r="I542" s="422">
        <f>'URSI BUTANTA'!I18</f>
        <v>0</v>
      </c>
      <c r="J542" s="422">
        <f>'URSI BUTANTA'!J18</f>
        <v>0</v>
      </c>
      <c r="K542" s="422">
        <f>'URSI BUTANTA'!K18</f>
        <v>0</v>
      </c>
      <c r="L542" s="422">
        <f>'URSI BUTANTA'!L18</f>
        <v>0</v>
      </c>
      <c r="M542" s="422">
        <f>'URSI BUTANTA'!M18</f>
        <v>0</v>
      </c>
      <c r="N542" s="422">
        <f>'URSI BUTANTA'!N18</f>
        <v>0</v>
      </c>
      <c r="O542" s="423">
        <f>'URSI BUTANTA'!O18</f>
        <v>1152</v>
      </c>
      <c r="P542" s="423">
        <f>'URSI BUTANTA'!P18</f>
        <v>1061</v>
      </c>
      <c r="Q542" s="436">
        <f>'URSI BUTANTA'!Q18</f>
        <v>0.92100694444444442</v>
      </c>
    </row>
    <row r="543" spans="1:17" ht="16.5" thickBot="1">
      <c r="A543" s="254" t="str">
        <f>'URSI BUTANTA'!A19</f>
        <v>PICS - ATIVIDADES COLETIVAS E PROCEDIMENTOS INDIVIDUAIS</v>
      </c>
      <c r="B543" s="439">
        <f>'URSI BUTANTA'!B19</f>
        <v>17</v>
      </c>
      <c r="C543" s="422">
        <f>'URSI BUTANTA'!C19</f>
        <v>72</v>
      </c>
      <c r="D543" s="422">
        <f>'URSI BUTANTA'!D19</f>
        <v>54</v>
      </c>
      <c r="E543" s="422">
        <f>'URSI BUTANTA'!E19</f>
        <v>118</v>
      </c>
      <c r="F543" s="422">
        <f>'URSI BUTANTA'!F19</f>
        <v>78</v>
      </c>
      <c r="G543" s="422">
        <f>'URSI BUTANTA'!G19</f>
        <v>121</v>
      </c>
      <c r="H543" s="422">
        <f>'URSI BUTANTA'!H19</f>
        <v>93</v>
      </c>
      <c r="I543" s="422">
        <f>'URSI BUTANTA'!I19</f>
        <v>0</v>
      </c>
      <c r="J543" s="422">
        <f>'URSI BUTANTA'!J19</f>
        <v>0</v>
      </c>
      <c r="K543" s="422">
        <f>'URSI BUTANTA'!K19</f>
        <v>0</v>
      </c>
      <c r="L543" s="422">
        <f>'URSI BUTANTA'!L19</f>
        <v>0</v>
      </c>
      <c r="M543" s="422">
        <f>'URSI BUTANTA'!M19</f>
        <v>0</v>
      </c>
      <c r="N543" s="422">
        <f>'URSI BUTANTA'!N19</f>
        <v>0</v>
      </c>
      <c r="O543" s="423">
        <f>'URSI BUTANTA'!O19</f>
        <v>102</v>
      </c>
      <c r="P543" s="423">
        <f>'URSI BUTANTA'!P19</f>
        <v>536</v>
      </c>
      <c r="Q543" s="436">
        <f>'URSI BUTANTA'!Q19</f>
        <v>5.2549019607843137</v>
      </c>
    </row>
    <row r="544" spans="1:17" ht="16.5" thickBot="1">
      <c r="A544" s="326" t="str">
        <f>'URSI BUTANTA'!A20</f>
        <v>SOMA</v>
      </c>
      <c r="B544" s="174">
        <f>'URSI BUTANTA'!B20</f>
        <v>1277</v>
      </c>
      <c r="C544" s="255">
        <f>'URSI BUTANTA'!C20</f>
        <v>1372</v>
      </c>
      <c r="D544" s="230">
        <f>'URSI BUTANTA'!D20</f>
        <v>1194</v>
      </c>
      <c r="E544" s="200">
        <f>'URSI BUTANTA'!E20</f>
        <v>1479</v>
      </c>
      <c r="F544" s="327">
        <f>'URSI BUTANTA'!F20</f>
        <v>1288</v>
      </c>
      <c r="G544" s="255">
        <f>'URSI BUTANTA'!G20</f>
        <v>1484</v>
      </c>
      <c r="H544" s="255">
        <f>'URSI BUTANTA'!H20</f>
        <v>1127</v>
      </c>
      <c r="I544" s="255">
        <f>'URSI BUTANTA'!I20</f>
        <v>0</v>
      </c>
      <c r="J544" s="255">
        <f>'URSI BUTANTA'!J20</f>
        <v>0</v>
      </c>
      <c r="K544" s="255">
        <f>'URSI BUTANTA'!K20</f>
        <v>0</v>
      </c>
      <c r="L544" s="255">
        <f>'URSI BUTANTA'!L20</f>
        <v>0</v>
      </c>
      <c r="M544" s="255">
        <f>'URSI BUTANTA'!M20</f>
        <v>0</v>
      </c>
      <c r="N544" s="255">
        <f>'URSI BUTANTA'!N20</f>
        <v>0</v>
      </c>
      <c r="O544" s="255">
        <f>'URSI BUTANTA'!O20</f>
        <v>7662</v>
      </c>
      <c r="P544" s="255">
        <f>'URSI BUTANTA'!P20</f>
        <v>7944</v>
      </c>
      <c r="Q544" s="145">
        <f>'URSI BUTANTA'!Q20</f>
        <v>1.0368050117462804</v>
      </c>
    </row>
    <row r="545" spans="1:17"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161"/>
    </row>
    <row r="546" spans="1:17" ht="16.5" thickBot="1">
      <c r="A546" s="71" t="s">
        <v>228</v>
      </c>
      <c r="B546" s="72"/>
      <c r="C546" s="72"/>
      <c r="D546" s="72"/>
      <c r="E546" s="72"/>
      <c r="F546" s="72"/>
      <c r="G546" s="72"/>
      <c r="H546" s="72"/>
      <c r="I546" s="72"/>
      <c r="J546" s="72"/>
      <c r="K546" s="72"/>
      <c r="L546" s="72"/>
      <c r="M546" s="72"/>
      <c r="N546" s="72"/>
      <c r="O546" s="72"/>
      <c r="P546" s="72"/>
      <c r="Q546" s="73"/>
    </row>
    <row r="547" spans="1:17" ht="16.5" thickBot="1">
      <c r="A547" s="97" t="s">
        <v>2</v>
      </c>
      <c r="B547" s="98" t="s">
        <v>194</v>
      </c>
      <c r="C547" s="79" t="s">
        <v>195</v>
      </c>
      <c r="D547" s="79" t="s">
        <v>196</v>
      </c>
      <c r="E547" s="79" t="s">
        <v>197</v>
      </c>
      <c r="F547" s="79" t="s">
        <v>198</v>
      </c>
      <c r="G547" s="79" t="s">
        <v>199</v>
      </c>
      <c r="H547" s="79" t="s">
        <v>200</v>
      </c>
      <c r="I547" s="79" t="s">
        <v>201</v>
      </c>
      <c r="J547" s="79" t="s">
        <v>202</v>
      </c>
      <c r="K547" s="79" t="s">
        <v>203</v>
      </c>
      <c r="L547" s="79" t="s">
        <v>204</v>
      </c>
      <c r="M547" s="79" t="s">
        <v>205</v>
      </c>
      <c r="N547" s="79" t="s">
        <v>206</v>
      </c>
      <c r="O547" s="79" t="s">
        <v>207</v>
      </c>
      <c r="P547" s="79" t="s">
        <v>208</v>
      </c>
      <c r="Q547" s="319" t="s">
        <v>19</v>
      </c>
    </row>
    <row r="548" spans="1:17" ht="21" customHeight="1" thickTop="1">
      <c r="A548" s="240" t="str">
        <f>'CAPS AD'!A11</f>
        <v>Nº PACIENTE COM CADASTRO ATIVO CAPS (RAAS)</v>
      </c>
      <c r="B548" s="101">
        <f>'CAPS AD'!B11</f>
        <v>300</v>
      </c>
      <c r="C548" s="84">
        <f>'CAPS AD'!C11</f>
        <v>322</v>
      </c>
      <c r="D548" s="84">
        <f>'CAPS AD'!D11</f>
        <v>268</v>
      </c>
      <c r="E548" s="84">
        <f>'CAPS AD'!E11</f>
        <v>325</v>
      </c>
      <c r="F548" s="84">
        <f>'CAPS AD'!F11</f>
        <v>337</v>
      </c>
      <c r="G548" s="84">
        <f>'CAPS AD'!G11</f>
        <v>306</v>
      </c>
      <c r="H548" s="84">
        <f>'CAPS AD'!H11</f>
        <v>259</v>
      </c>
      <c r="I548" s="84">
        <f>'CAPS AD'!I11</f>
        <v>0</v>
      </c>
      <c r="J548" s="84">
        <f>'CAPS AD'!J11</f>
        <v>0</v>
      </c>
      <c r="K548" s="84">
        <f>'CAPS AD'!K11</f>
        <v>0</v>
      </c>
      <c r="L548" s="84">
        <f>'CAPS AD'!L11</f>
        <v>0</v>
      </c>
      <c r="M548" s="84">
        <f>'CAPS AD'!M11</f>
        <v>0</v>
      </c>
      <c r="N548" s="84">
        <f>'CAPS AD'!N11</f>
        <v>0</v>
      </c>
      <c r="O548" s="56">
        <f>'CAPS AD'!O11</f>
        <v>1800</v>
      </c>
      <c r="P548" s="56">
        <f>'CAPS AD'!P11</f>
        <v>1817</v>
      </c>
      <c r="Q548" s="102">
        <f>'CAPS AD'!Q11</f>
        <v>1.0094444444444444</v>
      </c>
    </row>
    <row r="549" spans="1:17" ht="32.25" customHeight="1">
      <c r="A549" s="237" t="str">
        <f>'CAPS AD'!A9</f>
        <v>Nº MATRICIAMENTO DE EQUIPES DA ATENÇÃO BÁSICA</v>
      </c>
      <c r="B549" s="101">
        <f>'CAPS AD'!B9</f>
        <v>16</v>
      </c>
      <c r="C549" s="84">
        <f>'CAPS AD'!C9</f>
        <v>17</v>
      </c>
      <c r="D549" s="84">
        <f>'CAPS AD'!D9</f>
        <v>11</v>
      </c>
      <c r="E549" s="84">
        <f>'CAPS AD'!E9</f>
        <v>5</v>
      </c>
      <c r="F549" s="84">
        <f>'CAPS AD'!F9</f>
        <v>15</v>
      </c>
      <c r="G549" s="84">
        <f>'CAPS AD'!G9</f>
        <v>11</v>
      </c>
      <c r="H549" s="84">
        <f>'CAPS AD'!H9</f>
        <v>6</v>
      </c>
      <c r="I549" s="84">
        <f>'CAPS AD'!I9</f>
        <v>0</v>
      </c>
      <c r="J549" s="84">
        <f>'CAPS AD'!J9</f>
        <v>0</v>
      </c>
      <c r="K549" s="84">
        <f>'CAPS AD'!K9</f>
        <v>0</v>
      </c>
      <c r="L549" s="84">
        <f>'CAPS AD'!L9</f>
        <v>0</v>
      </c>
      <c r="M549" s="84">
        <f>'CAPS AD'!M9</f>
        <v>0</v>
      </c>
      <c r="N549" s="84">
        <f>'CAPS AD'!N9</f>
        <v>0</v>
      </c>
      <c r="O549" s="56">
        <f>'CAPS AD'!O9</f>
        <v>96</v>
      </c>
      <c r="P549" s="56">
        <f>'CAPS AD'!P9</f>
        <v>65</v>
      </c>
      <c r="Q549" s="102">
        <f>'CAPS AD'!Q9</f>
        <v>0.67708333333333337</v>
      </c>
    </row>
    <row r="550" spans="1:17" ht="23.25" customHeight="1">
      <c r="A550" s="240" t="str">
        <f>'CAPS AD'!A10</f>
        <v xml:space="preserve">Nº MATRICIAMENTO DE EQUIPES (RUE) </v>
      </c>
      <c r="B550" s="101">
        <f>'CAPS AD'!B10</f>
        <v>2</v>
      </c>
      <c r="C550" s="84">
        <f>'CAPS AD'!C10</f>
        <v>6</v>
      </c>
      <c r="D550" s="84">
        <f>'CAPS AD'!D10</f>
        <v>5</v>
      </c>
      <c r="E550" s="84">
        <f>'CAPS AD'!E10</f>
        <v>2</v>
      </c>
      <c r="F550" s="84">
        <f>'CAPS AD'!F10</f>
        <v>1</v>
      </c>
      <c r="G550" s="84">
        <f>'CAPS AD'!G10</f>
        <v>2</v>
      </c>
      <c r="H550" s="84">
        <f>'CAPS AD'!H10</f>
        <v>2</v>
      </c>
      <c r="I550" s="84">
        <f>'CAPS AD'!I10</f>
        <v>0</v>
      </c>
      <c r="J550" s="84">
        <f>'CAPS AD'!J10</f>
        <v>0</v>
      </c>
      <c r="K550" s="84">
        <f>'CAPS AD'!K10</f>
        <v>0</v>
      </c>
      <c r="L550" s="84">
        <f>'CAPS AD'!L10</f>
        <v>0</v>
      </c>
      <c r="M550" s="84">
        <f>'CAPS AD'!M10</f>
        <v>0</v>
      </c>
      <c r="N550" s="84">
        <f>'CAPS AD'!N10</f>
        <v>0</v>
      </c>
      <c r="O550" s="56">
        <f>'CAPS AD'!O10</f>
        <v>12</v>
      </c>
      <c r="P550" s="56">
        <f>'CAPS AD'!P10</f>
        <v>18</v>
      </c>
      <c r="Q550" s="102">
        <f>'CAPS AD'!Q10</f>
        <v>1.5</v>
      </c>
    </row>
    <row r="551" spans="1:17" ht="30">
      <c r="A551" s="237" t="str">
        <f>'CAPS AD'!A12</f>
        <v>Nº ATENDIMENTO DOMICILIAR PACIENTE E/OU FAMILIARES EM CAPS</v>
      </c>
      <c r="B551" s="101">
        <f>'CAPS AD'!B12</f>
        <v>35</v>
      </c>
      <c r="C551" s="84">
        <f>'CAPS AD'!C12</f>
        <v>68</v>
      </c>
      <c r="D551" s="84">
        <f>'CAPS AD'!D12</f>
        <v>30</v>
      </c>
      <c r="E551" s="84">
        <f>'CAPS AD'!E12</f>
        <v>9</v>
      </c>
      <c r="F551" s="84">
        <f>'CAPS AD'!F12</f>
        <v>43</v>
      </c>
      <c r="G551" s="84">
        <f>'CAPS AD'!G12</f>
        <v>34</v>
      </c>
      <c r="H551" s="84">
        <f>'CAPS AD'!H12</f>
        <v>23</v>
      </c>
      <c r="I551" s="84">
        <f>'CAPS AD'!I12</f>
        <v>0</v>
      </c>
      <c r="J551" s="84">
        <f>'CAPS AD'!J12</f>
        <v>0</v>
      </c>
      <c r="K551" s="84">
        <f>'CAPS AD'!K12</f>
        <v>0</v>
      </c>
      <c r="L551" s="84">
        <f>'CAPS AD'!L12</f>
        <v>0</v>
      </c>
      <c r="M551" s="84">
        <f>'CAPS AD'!M12</f>
        <v>0</v>
      </c>
      <c r="N551" s="84">
        <f>'CAPS AD'!N12</f>
        <v>0</v>
      </c>
      <c r="O551" s="56">
        <f>'CAPS AD'!O12</f>
        <v>210</v>
      </c>
      <c r="P551" s="56">
        <f>'CAPS AD'!P12</f>
        <v>207</v>
      </c>
      <c r="Q551" s="102">
        <f>'CAPS AD'!Q12</f>
        <v>0.98571428571428577</v>
      </c>
    </row>
    <row r="552" spans="1:17" ht="21.75" customHeight="1" thickBot="1">
      <c r="A552" s="241" t="str">
        <f>'CAPS AD'!A13</f>
        <v>% ACOLHIMENTO NOTURNO DE PACIENTES EM CAPS - N/A PORTARIA 943/2025</v>
      </c>
      <c r="B552" s="140">
        <f>'CAPS AD'!B13</f>
        <v>120</v>
      </c>
      <c r="C552" s="121">
        <f>'CAPS AD'!C13</f>
        <v>95</v>
      </c>
      <c r="D552" s="121">
        <f>'CAPS AD'!D13</f>
        <v>149</v>
      </c>
      <c r="E552" s="121">
        <f>'CAPS AD'!E13</f>
        <v>19</v>
      </c>
      <c r="F552" s="121">
        <f>'CAPS AD'!F13</f>
        <v>0</v>
      </c>
      <c r="G552" s="121">
        <f>'CAPS AD'!G13</f>
        <v>174</v>
      </c>
      <c r="H552" s="121">
        <f>'CAPS AD'!H13</f>
        <v>146</v>
      </c>
      <c r="I552" s="121">
        <f>'CAPS AD'!I13</f>
        <v>0</v>
      </c>
      <c r="J552" s="121">
        <f>'CAPS AD'!J13</f>
        <v>0</v>
      </c>
      <c r="K552" s="121">
        <f>'CAPS AD'!K13</f>
        <v>0</v>
      </c>
      <c r="L552" s="121">
        <f>'CAPS AD'!L13</f>
        <v>0</v>
      </c>
      <c r="M552" s="121">
        <f>'CAPS AD'!M13</f>
        <v>0</v>
      </c>
      <c r="N552" s="121">
        <f>'CAPS AD'!N13</f>
        <v>0</v>
      </c>
      <c r="O552" s="122">
        <f>'CAPS AD'!O13</f>
        <v>720</v>
      </c>
      <c r="P552" s="122">
        <f>'CAPS AD'!P13</f>
        <v>583</v>
      </c>
      <c r="Q552" s="123">
        <f>'CAPS AD'!Q13</f>
        <v>0.80972222222222223</v>
      </c>
    </row>
    <row r="553" spans="1:17" ht="16.5" thickBot="1">
      <c r="A553" s="162" t="s">
        <v>47</v>
      </c>
      <c r="B553" s="207">
        <f>'CAPS AD'!B14</f>
        <v>455</v>
      </c>
      <c r="C553" s="203">
        <f>'CAPS AD'!C14</f>
        <v>485</v>
      </c>
      <c r="D553" s="203">
        <f>'CAPS AD'!D14</f>
        <v>447</v>
      </c>
      <c r="E553" s="204">
        <f>'CAPS AD'!E14</f>
        <v>353</v>
      </c>
      <c r="F553" s="204">
        <f>'CAPS AD'!F14</f>
        <v>380</v>
      </c>
      <c r="G553" s="204">
        <f>'CAPS AD'!G14</f>
        <v>514</v>
      </c>
      <c r="H553" s="204">
        <f>'CAPS AD'!H14</f>
        <v>428</v>
      </c>
      <c r="I553" s="204">
        <f>'CAPS AD'!I14</f>
        <v>0</v>
      </c>
      <c r="J553" s="204">
        <f>'CAPS AD'!J14</f>
        <v>0</v>
      </c>
      <c r="K553" s="204">
        <f>'CAPS AD'!K14</f>
        <v>0</v>
      </c>
      <c r="L553" s="204">
        <f>'CAPS AD'!L14</f>
        <v>0</v>
      </c>
      <c r="M553" s="204">
        <f>'CAPS AD'!M14</f>
        <v>0</v>
      </c>
      <c r="N553" s="204">
        <f>'CAPS AD'!N14</f>
        <v>0</v>
      </c>
      <c r="O553" s="203">
        <f>'CAPS AD'!O14</f>
        <v>2730</v>
      </c>
      <c r="P553" s="203">
        <f>'CAPS AD'!P14</f>
        <v>2607</v>
      </c>
      <c r="Q553" s="125">
        <f>'CAPS AD'!Q14</f>
        <v>0.95494505494505499</v>
      </c>
    </row>
    <row r="554" spans="1:17"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161"/>
    </row>
    <row r="555" spans="1:17" ht="16.5" thickBot="1">
      <c r="A555" s="71" t="s">
        <v>229</v>
      </c>
      <c r="B555" s="72"/>
      <c r="C555" s="72"/>
      <c r="D555" s="72"/>
      <c r="E555" s="72"/>
      <c r="F555" s="72"/>
      <c r="G555" s="72"/>
      <c r="H555" s="72"/>
      <c r="I555" s="72"/>
      <c r="J555" s="72"/>
      <c r="K555" s="72"/>
      <c r="L555" s="72"/>
      <c r="M555" s="72"/>
      <c r="N555" s="72"/>
      <c r="O555" s="72"/>
      <c r="P555" s="72"/>
      <c r="Q555" s="73"/>
    </row>
    <row r="556" spans="1:17" ht="16.5" thickBot="1">
      <c r="A556" s="116" t="s">
        <v>2</v>
      </c>
      <c r="B556" s="117" t="s">
        <v>194</v>
      </c>
      <c r="C556" s="79" t="s">
        <v>195</v>
      </c>
      <c r="D556" s="79" t="s">
        <v>196</v>
      </c>
      <c r="E556" s="79" t="s">
        <v>197</v>
      </c>
      <c r="F556" s="79" t="s">
        <v>198</v>
      </c>
      <c r="G556" s="79" t="s">
        <v>199</v>
      </c>
      <c r="H556" s="79" t="s">
        <v>200</v>
      </c>
      <c r="I556" s="79" t="s">
        <v>201</v>
      </c>
      <c r="J556" s="79" t="s">
        <v>202</v>
      </c>
      <c r="K556" s="79" t="s">
        <v>203</v>
      </c>
      <c r="L556" s="79" t="s">
        <v>204</v>
      </c>
      <c r="M556" s="79" t="s">
        <v>205</v>
      </c>
      <c r="N556" s="79" t="s">
        <v>206</v>
      </c>
      <c r="O556" s="79" t="s">
        <v>207</v>
      </c>
      <c r="P556" s="79" t="s">
        <v>208</v>
      </c>
      <c r="Q556" s="80" t="s">
        <v>19</v>
      </c>
    </row>
    <row r="557" spans="1:17" ht="16.5" thickTop="1">
      <c r="A557" s="81" t="str">
        <f>'PAI BUTANTA'!A9</f>
        <v>Enfermeiro - 40hrs</v>
      </c>
      <c r="B557" s="394">
        <f>'PAI BUTANTA'!B9</f>
        <v>120</v>
      </c>
      <c r="C557" s="393">
        <f>'PAI BUTANTA'!C9</f>
        <v>118</v>
      </c>
      <c r="D557" s="393">
        <f>'PAI BUTANTA'!D9</f>
        <v>109</v>
      </c>
      <c r="E557" s="393">
        <f>'PAI BUTANTA'!E9</f>
        <v>121</v>
      </c>
      <c r="F557" s="393">
        <f>'PAI BUTANTA'!F9</f>
        <v>106</v>
      </c>
      <c r="G557" s="393">
        <f>'PAI BUTANTA'!G9</f>
        <v>109</v>
      </c>
      <c r="H557" s="393">
        <f>'PAI BUTANTA'!H9</f>
        <v>71</v>
      </c>
      <c r="I557" s="393">
        <f>'PAI BUTANTA'!I9</f>
        <v>0</v>
      </c>
      <c r="J557" s="393">
        <f>'PAI BUTANTA'!J9</f>
        <v>0</v>
      </c>
      <c r="K557" s="393">
        <f>'PAI BUTANTA'!K9</f>
        <v>0</v>
      </c>
      <c r="L557" s="393">
        <f>'PAI BUTANTA'!L9</f>
        <v>0</v>
      </c>
      <c r="M557" s="393">
        <f>'PAI BUTANTA'!M9</f>
        <v>0</v>
      </c>
      <c r="N557" s="393">
        <f>'PAI BUTANTA'!N9</f>
        <v>0</v>
      </c>
      <c r="O557" s="447">
        <f>'PAI BUTANTA'!O9</f>
        <v>720</v>
      </c>
      <c r="P557" s="447">
        <f>'PAI BUTANTA'!P9</f>
        <v>634</v>
      </c>
      <c r="Q557" s="448">
        <f>'PAI BUTANTA'!Q9</f>
        <v>0.88055555555555554</v>
      </c>
    </row>
    <row r="558" spans="1:17">
      <c r="A558" s="81" t="str">
        <f>'PAI BUTANTA'!A10</f>
        <v>Assistente Social (Coord. equipe) - 40hrs</v>
      </c>
      <c r="B558" s="394"/>
      <c r="C558" s="393"/>
      <c r="D558" s="393"/>
      <c r="E558" s="393"/>
      <c r="F558" s="393"/>
      <c r="G558" s="393"/>
      <c r="H558" s="393"/>
      <c r="I558" s="393"/>
      <c r="J558" s="393"/>
      <c r="K558" s="393"/>
      <c r="L558" s="393"/>
      <c r="M558" s="393"/>
      <c r="N558" s="393"/>
      <c r="O558" s="388"/>
      <c r="P558" s="388"/>
      <c r="Q558" s="395"/>
    </row>
    <row r="559" spans="1:17">
      <c r="A559" s="81" t="str">
        <f>'PAI BUTANTA'!A11</f>
        <v>Acompanhante de Idosos - 40hrs</v>
      </c>
      <c r="B559" s="394"/>
      <c r="C559" s="393"/>
      <c r="D559" s="393"/>
      <c r="E559" s="393"/>
      <c r="F559" s="393"/>
      <c r="G559" s="393"/>
      <c r="H559" s="393"/>
      <c r="I559" s="393"/>
      <c r="J559" s="393"/>
      <c r="K559" s="393"/>
      <c r="L559" s="393"/>
      <c r="M559" s="393"/>
      <c r="N559" s="393"/>
      <c r="O559" s="388"/>
      <c r="P559" s="388"/>
      <c r="Q559" s="395"/>
    </row>
    <row r="560" spans="1:17" ht="16.5" thickBot="1">
      <c r="A560" s="449" t="str">
        <f>'PAI BUTANTA'!A12</f>
        <v>Médico Geriatra ou Clínico - 20hrs</v>
      </c>
      <c r="B560" s="394"/>
      <c r="C560" s="393"/>
      <c r="D560" s="393"/>
      <c r="E560" s="393"/>
      <c r="F560" s="393"/>
      <c r="G560" s="393"/>
      <c r="H560" s="393"/>
      <c r="I560" s="393"/>
      <c r="J560" s="393"/>
      <c r="K560" s="393"/>
      <c r="L560" s="393"/>
      <c r="M560" s="393"/>
      <c r="N560" s="393"/>
      <c r="O560" s="389"/>
      <c r="P560" s="389"/>
      <c r="Q560" s="396"/>
    </row>
    <row r="561" spans="1:17" ht="16.5" thickBot="1">
      <c r="A561" s="157" t="str">
        <f>'PAI BUTANTA'!A13</f>
        <v>TOTAL DE IDOSOS EM ACOMPANHAMENTO</v>
      </c>
      <c r="B561" s="163">
        <f>'PAI BUTANTA'!B13</f>
        <v>120</v>
      </c>
      <c r="C561" s="233">
        <f>'PAI BUTANTA'!C13</f>
        <v>118</v>
      </c>
      <c r="D561" s="233">
        <f>'PAI BUTANTA'!D13</f>
        <v>109</v>
      </c>
      <c r="E561" s="233">
        <f>'PAI BUTANTA'!E13</f>
        <v>121</v>
      </c>
      <c r="F561" s="233">
        <f>'PAI BUTANTA'!F13</f>
        <v>106</v>
      </c>
      <c r="G561" s="233">
        <f>'PAI BUTANTA'!G13</f>
        <v>109</v>
      </c>
      <c r="H561" s="233">
        <f>'PAI BUTANTA'!H13</f>
        <v>71</v>
      </c>
      <c r="I561" s="233">
        <f>'PAI BUTANTA'!I13</f>
        <v>0</v>
      </c>
      <c r="J561" s="233">
        <f>'PAI BUTANTA'!J13</f>
        <v>0</v>
      </c>
      <c r="K561" s="233">
        <f>'PAI BUTANTA'!K13</f>
        <v>0</v>
      </c>
      <c r="L561" s="233">
        <f>'PAI BUTANTA'!L13</f>
        <v>0</v>
      </c>
      <c r="M561" s="233">
        <f>'PAI BUTANTA'!M13</f>
        <v>0</v>
      </c>
      <c r="N561" s="233">
        <f>'PAI BUTANTA'!N13</f>
        <v>0</v>
      </c>
      <c r="O561" s="233">
        <f>'PAI BUTANTA'!O13</f>
        <v>720</v>
      </c>
      <c r="P561" s="233">
        <f>'PAI BUTANTA'!P13</f>
        <v>634</v>
      </c>
      <c r="Q561" s="164">
        <f>'PAI BUTANTA'!Q13</f>
        <v>0.88055555555555554</v>
      </c>
    </row>
    <row r="562" spans="1:17">
      <c r="A562" s="231"/>
      <c r="B562" s="95"/>
      <c r="C562" s="95"/>
      <c r="D562" s="95"/>
      <c r="E562" s="95"/>
      <c r="F562" s="95"/>
      <c r="G562" s="95"/>
      <c r="H562" s="95"/>
      <c r="I562" s="95"/>
      <c r="J562" s="95"/>
      <c r="K562" s="95"/>
      <c r="L562" s="95"/>
      <c r="M562" s="95"/>
      <c r="N562" s="95"/>
      <c r="O562" s="95"/>
      <c r="P562" s="95"/>
      <c r="Q562" s="96"/>
    </row>
    <row r="563" spans="1:17" ht="16.5" thickBot="1">
      <c r="A563" s="71" t="s">
        <v>230</v>
      </c>
      <c r="B563" s="72"/>
      <c r="C563" s="72"/>
      <c r="D563" s="72"/>
      <c r="E563" s="72"/>
      <c r="F563" s="72"/>
      <c r="G563" s="72"/>
      <c r="H563" s="72"/>
      <c r="I563" s="72"/>
      <c r="J563" s="72"/>
      <c r="K563" s="72"/>
      <c r="L563" s="72"/>
      <c r="M563" s="72"/>
      <c r="N563" s="72"/>
      <c r="O563" s="72"/>
      <c r="P563" s="72"/>
      <c r="Q563" s="73"/>
    </row>
    <row r="564" spans="1:17" ht="16.5" thickBot="1">
      <c r="A564" s="97" t="s">
        <v>2</v>
      </c>
      <c r="B564" s="138" t="s">
        <v>194</v>
      </c>
      <c r="C564" s="79" t="s">
        <v>195</v>
      </c>
      <c r="D564" s="79" t="s">
        <v>196</v>
      </c>
      <c r="E564" s="79" t="s">
        <v>197</v>
      </c>
      <c r="F564" s="79" t="s">
        <v>198</v>
      </c>
      <c r="G564" s="79" t="s">
        <v>199</v>
      </c>
      <c r="H564" s="79" t="s">
        <v>200</v>
      </c>
      <c r="I564" s="79" t="s">
        <v>201</v>
      </c>
      <c r="J564" s="79" t="s">
        <v>202</v>
      </c>
      <c r="K564" s="79" t="s">
        <v>203</v>
      </c>
      <c r="L564" s="79" t="s">
        <v>204</v>
      </c>
      <c r="M564" s="79" t="s">
        <v>205</v>
      </c>
      <c r="N564" s="79" t="s">
        <v>206</v>
      </c>
      <c r="O564" s="79" t="s">
        <v>207</v>
      </c>
      <c r="P564" s="79" t="s">
        <v>208</v>
      </c>
      <c r="Q564" s="80" t="s">
        <v>19</v>
      </c>
    </row>
    <row r="565" spans="1:17" ht="16.5" thickTop="1">
      <c r="A565" s="127" t="str">
        <f>'PAI VILA SONIA'!A9</f>
        <v>Enfermeiro - 40hrs</v>
      </c>
      <c r="B565" s="397">
        <f>'PAI VILA SONIA'!B9</f>
        <v>120</v>
      </c>
      <c r="C565" s="390">
        <f>'PAI VILA SONIA'!C9</f>
        <v>121</v>
      </c>
      <c r="D565" s="390">
        <f>'PAI VILA SONIA'!D9</f>
        <v>118</v>
      </c>
      <c r="E565" s="390">
        <f>'PAI VILA SONIA'!E9</f>
        <v>116</v>
      </c>
      <c r="F565" s="390">
        <f>'PAI VILA SONIA'!F9</f>
        <v>111</v>
      </c>
      <c r="G565" s="390">
        <f>'PAI VILA SONIA'!G9</f>
        <v>110</v>
      </c>
      <c r="H565" s="390">
        <f>'PAI VILA SONIA'!H9</f>
        <v>81</v>
      </c>
      <c r="I565" s="390">
        <f>'PAI VILA SONIA'!I9</f>
        <v>0</v>
      </c>
      <c r="J565" s="390">
        <f>'PAI VILA SONIA'!J9</f>
        <v>0</v>
      </c>
      <c r="K565" s="390">
        <f>'PAI VILA SONIA'!K9</f>
        <v>0</v>
      </c>
      <c r="L565" s="390">
        <f>'PAI VILA SONIA'!L9</f>
        <v>0</v>
      </c>
      <c r="M565" s="390">
        <f>'PAI VILA SONIA'!M9</f>
        <v>0</v>
      </c>
      <c r="N565" s="390">
        <f>'PAI VILA SONIA'!N9</f>
        <v>0</v>
      </c>
      <c r="O565" s="386">
        <f>'PAI VILA SONIA'!O9</f>
        <v>720</v>
      </c>
      <c r="P565" s="386">
        <f>'PAI VILA SONIA'!P9</f>
        <v>657</v>
      </c>
      <c r="Q565" s="384">
        <f>'PAI VILA SONIA'!Q9</f>
        <v>0.91249999999999998</v>
      </c>
    </row>
    <row r="566" spans="1:17">
      <c r="A566" s="450" t="str">
        <f>'PAI VILA SONIA'!A10</f>
        <v>Assistente Social (Coord. equipe) - 40hrs</v>
      </c>
      <c r="B566" s="397"/>
      <c r="C566" s="390"/>
      <c r="D566" s="390"/>
      <c r="E566" s="390"/>
      <c r="F566" s="390"/>
      <c r="G566" s="390"/>
      <c r="H566" s="390"/>
      <c r="I566" s="390"/>
      <c r="J566" s="390"/>
      <c r="K566" s="390"/>
      <c r="L566" s="390"/>
      <c r="M566" s="390"/>
      <c r="N566" s="390"/>
      <c r="O566" s="386"/>
      <c r="P566" s="386"/>
      <c r="Q566" s="384"/>
    </row>
    <row r="567" spans="1:17">
      <c r="A567" s="451" t="str">
        <f>'PAI VILA SONIA'!A11</f>
        <v>Acompanhante de Idosos - 40hrs</v>
      </c>
      <c r="B567" s="397"/>
      <c r="C567" s="390"/>
      <c r="D567" s="390"/>
      <c r="E567" s="390"/>
      <c r="F567" s="390"/>
      <c r="G567" s="390"/>
      <c r="H567" s="390"/>
      <c r="I567" s="390"/>
      <c r="J567" s="390"/>
      <c r="K567" s="390"/>
      <c r="L567" s="390"/>
      <c r="M567" s="390"/>
      <c r="N567" s="390"/>
      <c r="O567" s="386"/>
      <c r="P567" s="386"/>
      <c r="Q567" s="384"/>
    </row>
    <row r="568" spans="1:17" ht="16.5" thickBot="1">
      <c r="A568" s="452" t="str">
        <f>'PAI VILA SONIA'!A12</f>
        <v>Médico Geriatra ou Clínico - 20hrs</v>
      </c>
      <c r="B568" s="397"/>
      <c r="C568" s="390"/>
      <c r="D568" s="390"/>
      <c r="E568" s="390"/>
      <c r="F568" s="390"/>
      <c r="G568" s="390"/>
      <c r="H568" s="390"/>
      <c r="I568" s="390"/>
      <c r="J568" s="390"/>
      <c r="K568" s="390"/>
      <c r="L568" s="390"/>
      <c r="M568" s="390"/>
      <c r="N568" s="390"/>
      <c r="O568" s="386"/>
      <c r="P568" s="386"/>
      <c r="Q568" s="398"/>
    </row>
    <row r="569" spans="1:17" ht="16.5" thickBot="1">
      <c r="A569" s="165" t="str">
        <f>'PAI VILA SONIA'!A13</f>
        <v>TOTAL DE IDOSOS EM ACOMPANHAMENTO</v>
      </c>
      <c r="B569" s="139">
        <f>'PAI VILA SONIA'!B13</f>
        <v>120</v>
      </c>
      <c r="C569" s="166">
        <f>'PAI VILA SONIA'!C13</f>
        <v>92</v>
      </c>
      <c r="D569" s="166">
        <f>'PAI VILA SONIA'!D13</f>
        <v>118</v>
      </c>
      <c r="E569" s="166">
        <f>'PAI VILA SONIA'!E13</f>
        <v>116</v>
      </c>
      <c r="F569" s="166">
        <f>'PAI VILA SONIA'!F13</f>
        <v>111</v>
      </c>
      <c r="G569" s="166">
        <f>'PAI VILA SONIA'!G13</f>
        <v>110</v>
      </c>
      <c r="H569" s="166">
        <f>'PAI VILA SONIA'!H13</f>
        <v>81</v>
      </c>
      <c r="I569" s="166">
        <f>'PAI VILA SONIA'!I13</f>
        <v>0</v>
      </c>
      <c r="J569" s="166">
        <f>'PAI VILA SONIA'!J13</f>
        <v>0</v>
      </c>
      <c r="K569" s="166">
        <f>'PAI VILA SONIA'!K13</f>
        <v>0</v>
      </c>
      <c r="L569" s="166">
        <f>'PAI VILA SONIA'!L13</f>
        <v>0</v>
      </c>
      <c r="M569" s="166">
        <f>'PAI VILA SONIA'!M13</f>
        <v>0</v>
      </c>
      <c r="N569" s="166">
        <f>'PAI VILA SONIA'!N13</f>
        <v>0</v>
      </c>
      <c r="O569" s="166">
        <f>'PAI VILA SONIA'!O13</f>
        <v>720</v>
      </c>
      <c r="P569" s="166">
        <f>'PAI VILA SONIA'!P13</f>
        <v>657</v>
      </c>
      <c r="Q569" s="110">
        <f>'PAI VILA SONIA'!Q13</f>
        <v>0.91249999999999998</v>
      </c>
    </row>
    <row r="570" spans="1:17">
      <c r="A570" s="167"/>
      <c r="B570" s="168"/>
      <c r="C570" s="168"/>
      <c r="D570" s="168"/>
      <c r="E570" s="168"/>
      <c r="F570" s="168"/>
      <c r="G570" s="168"/>
      <c r="H570" s="168"/>
      <c r="I570" s="168"/>
      <c r="J570" s="168"/>
      <c r="K570" s="168"/>
      <c r="L570" s="168"/>
      <c r="M570" s="168"/>
      <c r="N570" s="168"/>
      <c r="O570" s="168"/>
      <c r="P570" s="168"/>
      <c r="Q570" s="169"/>
    </row>
    <row r="571" spans="1:17" ht="16.5" thickBot="1">
      <c r="A571" s="71" t="s">
        <v>231</v>
      </c>
      <c r="B571" s="72"/>
      <c r="C571" s="72"/>
      <c r="D571" s="72"/>
      <c r="E571" s="72"/>
      <c r="F571" s="72"/>
      <c r="G571" s="72"/>
      <c r="H571" s="72"/>
      <c r="I571" s="72"/>
      <c r="J571" s="72"/>
      <c r="K571" s="72"/>
      <c r="L571" s="72"/>
      <c r="M571" s="72"/>
      <c r="N571" s="72"/>
      <c r="O571" s="72"/>
      <c r="P571" s="72"/>
      <c r="Q571" s="73"/>
    </row>
    <row r="572" spans="1:17" ht="16.5" thickBot="1">
      <c r="A572" s="97" t="s">
        <v>2</v>
      </c>
      <c r="B572" s="138" t="s">
        <v>194</v>
      </c>
      <c r="C572" s="79" t="s">
        <v>195</v>
      </c>
      <c r="D572" s="79" t="s">
        <v>196</v>
      </c>
      <c r="E572" s="79" t="s">
        <v>197</v>
      </c>
      <c r="F572" s="79" t="s">
        <v>198</v>
      </c>
      <c r="G572" s="79" t="s">
        <v>199</v>
      </c>
      <c r="H572" s="79" t="s">
        <v>200</v>
      </c>
      <c r="I572" s="79" t="s">
        <v>201</v>
      </c>
      <c r="J572" s="79" t="s">
        <v>202</v>
      </c>
      <c r="K572" s="79" t="s">
        <v>203</v>
      </c>
      <c r="L572" s="79" t="s">
        <v>204</v>
      </c>
      <c r="M572" s="79" t="s">
        <v>205</v>
      </c>
      <c r="N572" s="79" t="s">
        <v>206</v>
      </c>
      <c r="O572" s="79" t="s">
        <v>207</v>
      </c>
      <c r="P572" s="79" t="s">
        <v>208</v>
      </c>
      <c r="Q572" s="80" t="s">
        <v>19</v>
      </c>
    </row>
    <row r="573" spans="1:17" ht="16.5" thickTop="1">
      <c r="A573" s="127" t="str">
        <f>'PAI VILA BORGES'!A9</f>
        <v>Enfermeiro - 40hrs</v>
      </c>
      <c r="B573" s="397">
        <f>'PAI VILA BORGES'!B9</f>
        <v>120</v>
      </c>
      <c r="C573" s="390">
        <f>'PAI VILA BORGES'!C9</f>
        <v>117</v>
      </c>
      <c r="D573" s="390">
        <f>'PAI VILA BORGES'!D9</f>
        <v>112</v>
      </c>
      <c r="E573" s="390">
        <f>'PAI VILA BORGES'!E9</f>
        <v>90</v>
      </c>
      <c r="F573" s="390">
        <f>'PAI VILA BORGES'!F9</f>
        <v>120</v>
      </c>
      <c r="G573" s="390">
        <f>'PAI VILA BORGES'!G9</f>
        <v>118</v>
      </c>
      <c r="H573" s="390">
        <f>'PAI VILA BORGES'!H9</f>
        <v>65</v>
      </c>
      <c r="I573" s="390">
        <f>'PAI VILA BORGES'!I9</f>
        <v>0</v>
      </c>
      <c r="J573" s="390">
        <f>'PAI VILA BORGES'!J9</f>
        <v>0</v>
      </c>
      <c r="K573" s="390">
        <f>'PAI VILA BORGES'!K9</f>
        <v>0</v>
      </c>
      <c r="L573" s="390">
        <f>'PAI VILA BORGES'!L9</f>
        <v>0</v>
      </c>
      <c r="M573" s="390">
        <f>'PAI VILA BORGES'!M9</f>
        <v>0</v>
      </c>
      <c r="N573" s="390">
        <f>'PAI VILA BORGES'!N9</f>
        <v>0</v>
      </c>
      <c r="O573" s="386">
        <f>'PAI VILA BORGES'!O9</f>
        <v>720</v>
      </c>
      <c r="P573" s="386">
        <f>'PAI VILA BORGES'!P9</f>
        <v>622</v>
      </c>
      <c r="Q573" s="384">
        <f>'PAI VILA BORGES'!Q9</f>
        <v>0.86388888888888893</v>
      </c>
    </row>
    <row r="574" spans="1:17">
      <c r="A574" s="127" t="str">
        <f>'PAI VILA BORGES'!A10</f>
        <v>Assistente Social (Coord. equipe) - 40hrs</v>
      </c>
      <c r="B574" s="397"/>
      <c r="C574" s="390"/>
      <c r="D574" s="390"/>
      <c r="E574" s="390"/>
      <c r="F574" s="390"/>
      <c r="G574" s="390"/>
      <c r="H574" s="390"/>
      <c r="I574" s="390"/>
      <c r="J574" s="390"/>
      <c r="K574" s="390"/>
      <c r="L574" s="390"/>
      <c r="M574" s="390"/>
      <c r="N574" s="390"/>
      <c r="O574" s="386"/>
      <c r="P574" s="386"/>
      <c r="Q574" s="384"/>
    </row>
    <row r="575" spans="1:17" ht="14.25" customHeight="1">
      <c r="A575" s="127" t="str">
        <f>'PAI VILA BORGES'!A11</f>
        <v>Acompanhante de Idosos - 40hrs</v>
      </c>
      <c r="B575" s="397"/>
      <c r="C575" s="390"/>
      <c r="D575" s="390"/>
      <c r="E575" s="390"/>
      <c r="F575" s="390"/>
      <c r="G575" s="390"/>
      <c r="H575" s="390"/>
      <c r="I575" s="390"/>
      <c r="J575" s="390"/>
      <c r="K575" s="390"/>
      <c r="L575" s="390"/>
      <c r="M575" s="390"/>
      <c r="N575" s="390"/>
      <c r="O575" s="386"/>
      <c r="P575" s="386"/>
      <c r="Q575" s="384"/>
    </row>
    <row r="576" spans="1:17" ht="16.5" thickBot="1">
      <c r="A576" s="127" t="str">
        <f>'PAI VILA BORGES'!A12</f>
        <v>Médico Geriatra ou Clínico - 20hrs</v>
      </c>
      <c r="B576" s="397"/>
      <c r="C576" s="390"/>
      <c r="D576" s="390"/>
      <c r="E576" s="390"/>
      <c r="F576" s="390"/>
      <c r="G576" s="390"/>
      <c r="H576" s="390"/>
      <c r="I576" s="390"/>
      <c r="J576" s="390"/>
      <c r="K576" s="390"/>
      <c r="L576" s="390"/>
      <c r="M576" s="390"/>
      <c r="N576" s="390"/>
      <c r="O576" s="386"/>
      <c r="P576" s="386"/>
      <c r="Q576" s="398"/>
    </row>
    <row r="577" spans="1:18" ht="16.5" thickBot="1">
      <c r="A577" s="165" t="str">
        <f>'PAI VILA BORGES'!A13</f>
        <v>TOTAL DE IDOSOS EM ACOMPANHAMENTO</v>
      </c>
      <c r="B577" s="139">
        <f>'PAI VILA BORGES'!B13</f>
        <v>120</v>
      </c>
      <c r="C577" s="166">
        <f>'PAI VILA BORGES'!C13</f>
        <v>117</v>
      </c>
      <c r="D577" s="166">
        <f>'PAI VILA BORGES'!D13</f>
        <v>112</v>
      </c>
      <c r="E577" s="166">
        <f>'PAI VILA BORGES'!E13</f>
        <v>90</v>
      </c>
      <c r="F577" s="166">
        <f>'PAI VILA BORGES'!F13</f>
        <v>120</v>
      </c>
      <c r="G577" s="166">
        <f>'PAI VILA BORGES'!G13</f>
        <v>118</v>
      </c>
      <c r="H577" s="166">
        <f>'PAI VILA BORGES'!H13</f>
        <v>65</v>
      </c>
      <c r="I577" s="166">
        <f>'PAI VILA BORGES'!I13</f>
        <v>0</v>
      </c>
      <c r="J577" s="166">
        <f>'PAI VILA BORGES'!J13</f>
        <v>0</v>
      </c>
      <c r="K577" s="166">
        <f>'PAI VILA BORGES'!K13</f>
        <v>0</v>
      </c>
      <c r="L577" s="166">
        <f>'PAI VILA BORGES'!L13</f>
        <v>0</v>
      </c>
      <c r="M577" s="166">
        <f>'PAI VILA BORGES'!M13</f>
        <v>0</v>
      </c>
      <c r="N577" s="166">
        <f>'PAI VILA BORGES'!N13</f>
        <v>0</v>
      </c>
      <c r="O577" s="166">
        <f>'PAI VILA BORGES'!O13</f>
        <v>720</v>
      </c>
      <c r="P577" s="166">
        <f>'PAI VILA BORGES'!P13</f>
        <v>622</v>
      </c>
      <c r="Q577" s="110">
        <f>'PAI VILA BORGES'!Q13</f>
        <v>0.86388888888888893</v>
      </c>
    </row>
    <row r="578" spans="1:18">
      <c r="A578" s="167"/>
      <c r="B578" s="168"/>
      <c r="C578" s="168"/>
      <c r="D578" s="168"/>
      <c r="E578" s="168"/>
      <c r="F578" s="168"/>
      <c r="G578" s="168"/>
      <c r="H578" s="168"/>
      <c r="I578" s="168"/>
      <c r="J578" s="168"/>
      <c r="K578" s="168"/>
      <c r="L578" s="168"/>
      <c r="M578" s="168"/>
      <c r="N578" s="168"/>
      <c r="O578" s="168"/>
      <c r="P578" s="168"/>
      <c r="Q578" s="169"/>
    </row>
    <row r="579" spans="1:18" ht="16.5" thickBot="1">
      <c r="A579" s="71" t="s">
        <v>232</v>
      </c>
      <c r="B579" s="72"/>
      <c r="C579" s="72"/>
      <c r="D579" s="72"/>
      <c r="E579" s="72"/>
      <c r="F579" s="72"/>
      <c r="G579" s="72"/>
      <c r="H579" s="72"/>
      <c r="I579" s="72"/>
      <c r="J579" s="72"/>
      <c r="K579" s="72"/>
      <c r="L579" s="72"/>
      <c r="M579" s="72"/>
      <c r="N579" s="72"/>
      <c r="O579" s="72"/>
      <c r="P579" s="72"/>
      <c r="Q579" s="73"/>
    </row>
    <row r="580" spans="1:18" ht="17.25" thickTop="1" thickBot="1">
      <c r="A580" s="97" t="s">
        <v>2</v>
      </c>
      <c r="B580" s="191" t="s">
        <v>194</v>
      </c>
      <c r="C580" s="193" t="s">
        <v>195</v>
      </c>
      <c r="D580" s="194" t="s">
        <v>196</v>
      </c>
      <c r="E580" s="194" t="s">
        <v>197</v>
      </c>
      <c r="F580" s="194" t="s">
        <v>198</v>
      </c>
      <c r="G580" s="194" t="s">
        <v>199</v>
      </c>
      <c r="H580" s="194" t="s">
        <v>200</v>
      </c>
      <c r="I580" s="194" t="s">
        <v>201</v>
      </c>
      <c r="J580" s="194" t="s">
        <v>202</v>
      </c>
      <c r="K580" s="194" t="s">
        <v>203</v>
      </c>
      <c r="L580" s="194" t="s">
        <v>204</v>
      </c>
      <c r="M580" s="194" t="s">
        <v>205</v>
      </c>
      <c r="N580" s="194" t="s">
        <v>206</v>
      </c>
      <c r="O580" s="195" t="s">
        <v>207</v>
      </c>
      <c r="P580" s="192" t="s">
        <v>208</v>
      </c>
      <c r="Q580" s="319" t="s">
        <v>19</v>
      </c>
    </row>
    <row r="581" spans="1:18" ht="16.5" customHeight="1" thickTop="1">
      <c r="A581" s="127" t="str">
        <f>'PAI MALTA CARDOSO'!A9</f>
        <v>Enfermeiro - 40hrs</v>
      </c>
      <c r="B581" s="400">
        <f>'PAI MALTA CARDOSO'!B9</f>
        <v>120</v>
      </c>
      <c r="C581" s="377">
        <f>'PAI MALTA CARDOSO'!C9</f>
        <v>114</v>
      </c>
      <c r="D581" s="377">
        <f>'PAI MALTA CARDOSO'!D9</f>
        <v>105</v>
      </c>
      <c r="E581" s="377">
        <f>'PAI MALTA CARDOSO'!E9</f>
        <v>120</v>
      </c>
      <c r="F581" s="377">
        <f>'PAI MALTA CARDOSO'!F9</f>
        <v>116</v>
      </c>
      <c r="G581" s="377">
        <f>'PAI MALTA CARDOSO'!G9</f>
        <v>94</v>
      </c>
      <c r="H581" s="377">
        <f>'PAI MALTA CARDOSO'!H9</f>
        <v>59</v>
      </c>
      <c r="I581" s="377">
        <f>'PAI MALTA CARDOSO'!I9</f>
        <v>0</v>
      </c>
      <c r="J581" s="377">
        <f>'PAI MALTA CARDOSO'!J9</f>
        <v>0</v>
      </c>
      <c r="K581" s="377">
        <f>'PAI MALTA CARDOSO'!K9</f>
        <v>0</v>
      </c>
      <c r="L581" s="377">
        <f>'PAI MALTA CARDOSO'!L9</f>
        <v>0</v>
      </c>
      <c r="M581" s="377">
        <f>'PAI MALTA CARDOSO'!M9</f>
        <v>0</v>
      </c>
      <c r="N581" s="377">
        <f>'PAI MALTA CARDOSO'!N9</f>
        <v>0</v>
      </c>
      <c r="O581" s="387">
        <f>'PAI MALTA CARDOSO'!O9</f>
        <v>720</v>
      </c>
      <c r="P581" s="386">
        <f>'PAI MALTA CARDOSO'!P9</f>
        <v>608</v>
      </c>
      <c r="Q581" s="383">
        <f>'PAI MALTA CARDOSO'!Q9</f>
        <v>0.84444444444444444</v>
      </c>
      <c r="R581" s="196"/>
    </row>
    <row r="582" spans="1:18">
      <c r="A582" s="127" t="str">
        <f>'PAI MALTA CARDOSO'!A10</f>
        <v>Assistente Social (Coord. equipe) - 40hrs</v>
      </c>
      <c r="B582" s="401"/>
      <c r="C582" s="378"/>
      <c r="D582" s="378"/>
      <c r="E582" s="378"/>
      <c r="F582" s="378"/>
      <c r="G582" s="378"/>
      <c r="H582" s="378"/>
      <c r="I582" s="378"/>
      <c r="J582" s="378"/>
      <c r="K582" s="378"/>
      <c r="L582" s="378"/>
      <c r="M582" s="378"/>
      <c r="N582" s="378"/>
      <c r="O582" s="387"/>
      <c r="P582" s="386"/>
      <c r="Q582" s="384"/>
      <c r="R582" s="196"/>
    </row>
    <row r="583" spans="1:18">
      <c r="A583" s="127" t="str">
        <f>'PAI MALTA CARDOSO'!A11</f>
        <v>Acompanhante de Idosos - 40hrs</v>
      </c>
      <c r="B583" s="401"/>
      <c r="C583" s="378"/>
      <c r="D583" s="378"/>
      <c r="E583" s="378"/>
      <c r="F583" s="378"/>
      <c r="G583" s="378"/>
      <c r="H583" s="378"/>
      <c r="I583" s="378"/>
      <c r="J583" s="378"/>
      <c r="K583" s="378"/>
      <c r="L583" s="378"/>
      <c r="M583" s="378"/>
      <c r="N583" s="378"/>
      <c r="O583" s="387"/>
      <c r="P583" s="386"/>
      <c r="Q583" s="384"/>
      <c r="R583" s="196"/>
    </row>
    <row r="584" spans="1:18" ht="16.5" customHeight="1" thickBot="1">
      <c r="A584" s="127" t="str">
        <f>'PAI MALTA CARDOSO'!A12</f>
        <v>Médico Geriatra ou Clínico - 20hrs</v>
      </c>
      <c r="B584" s="402"/>
      <c r="C584" s="453"/>
      <c r="D584" s="453"/>
      <c r="E584" s="453"/>
      <c r="F584" s="453"/>
      <c r="G584" s="453"/>
      <c r="H584" s="453"/>
      <c r="I584" s="453"/>
      <c r="J584" s="453"/>
      <c r="K584" s="453"/>
      <c r="L584" s="453"/>
      <c r="M584" s="453"/>
      <c r="N584" s="453"/>
      <c r="O584" s="387"/>
      <c r="P584" s="386"/>
      <c r="Q584" s="385"/>
      <c r="R584" s="196"/>
    </row>
    <row r="585" spans="1:18" ht="16.5" thickBot="1">
      <c r="A585" s="165" t="str">
        <f>'PAI MALTA CARDOSO'!A13</f>
        <v>TOTAL DE IDOSOS EM ACOMPANHAMENTO</v>
      </c>
      <c r="B585" s="187">
        <f>'PAI MALTA CARDOSO'!B13</f>
        <v>120</v>
      </c>
      <c r="C585" s="189">
        <f>'PAI MALTA CARDOSO'!C13</f>
        <v>114</v>
      </c>
      <c r="D585" s="166">
        <f>'PAI MALTA CARDOSO'!D13</f>
        <v>105</v>
      </c>
      <c r="E585" s="166">
        <f>'PAI MALTA CARDOSO'!E13</f>
        <v>120</v>
      </c>
      <c r="F585" s="166">
        <f>'PAI MALTA CARDOSO'!F13</f>
        <v>116</v>
      </c>
      <c r="G585" s="166">
        <f>'PAI MALTA CARDOSO'!G13</f>
        <v>94</v>
      </c>
      <c r="H585" s="166">
        <f>'PAI MALTA CARDOSO'!H13</f>
        <v>59</v>
      </c>
      <c r="I585" s="166">
        <f>'PAI MALTA CARDOSO'!I13</f>
        <v>0</v>
      </c>
      <c r="J585" s="166">
        <f>'PAI MALTA CARDOSO'!J13</f>
        <v>0</v>
      </c>
      <c r="K585" s="166">
        <f>'PAI MALTA CARDOSO'!K13</f>
        <v>0</v>
      </c>
      <c r="L585" s="166">
        <f>'PAI MALTA CARDOSO'!L13</f>
        <v>0</v>
      </c>
      <c r="M585" s="166">
        <f>'PAI MALTA CARDOSO'!M13</f>
        <v>0</v>
      </c>
      <c r="N585" s="166">
        <f>'PAI MALTA CARDOSO'!N13</f>
        <v>0</v>
      </c>
      <c r="O585" s="190">
        <f>'PAI MALTA CARDOSO'!O13</f>
        <v>720</v>
      </c>
      <c r="P585" s="188">
        <f>'PAI MALTA CARDOSO'!P13</f>
        <v>608</v>
      </c>
      <c r="Q585" s="136">
        <f>'PAI MALTA CARDOSO'!Q13</f>
        <v>0.84444444444444444</v>
      </c>
    </row>
    <row r="586" spans="1:18">
      <c r="A586" s="167"/>
      <c r="B586" s="236"/>
      <c r="C586" s="168"/>
      <c r="D586" s="168"/>
      <c r="E586" s="168"/>
      <c r="F586" s="168"/>
      <c r="G586" s="168"/>
      <c r="H586" s="168"/>
      <c r="I586" s="168"/>
      <c r="J586" s="168"/>
      <c r="K586" s="168"/>
      <c r="L586" s="168"/>
      <c r="M586" s="168"/>
      <c r="N586" s="168"/>
      <c r="O586" s="168"/>
      <c r="P586" s="168"/>
      <c r="Q586" s="169"/>
    </row>
    <row r="587" spans="1:18" ht="16.5" thickBot="1">
      <c r="A587" s="71" t="s">
        <v>233</v>
      </c>
      <c r="B587" s="72"/>
      <c r="C587" s="72"/>
      <c r="D587" s="72"/>
      <c r="E587" s="72"/>
      <c r="F587" s="72"/>
      <c r="G587" s="72"/>
      <c r="H587" s="72"/>
      <c r="I587" s="72"/>
      <c r="J587" s="72"/>
      <c r="K587" s="72"/>
      <c r="L587" s="72"/>
      <c r="M587" s="72"/>
      <c r="N587" s="72"/>
      <c r="O587" s="72"/>
      <c r="P587" s="72"/>
      <c r="Q587" s="73"/>
    </row>
    <row r="588" spans="1:18" ht="16.5" thickBot="1">
      <c r="A588" s="97" t="s">
        <v>2</v>
      </c>
      <c r="B588" s="138" t="s">
        <v>194</v>
      </c>
      <c r="C588" s="79" t="s">
        <v>195</v>
      </c>
      <c r="D588" s="79" t="s">
        <v>196</v>
      </c>
      <c r="E588" s="79" t="s">
        <v>197</v>
      </c>
      <c r="F588" s="79" t="s">
        <v>198</v>
      </c>
      <c r="G588" s="79" t="s">
        <v>199</v>
      </c>
      <c r="H588" s="79" t="s">
        <v>200</v>
      </c>
      <c r="I588" s="79" t="s">
        <v>201</v>
      </c>
      <c r="J588" s="79" t="s">
        <v>202</v>
      </c>
      <c r="K588" s="79" t="s">
        <v>203</v>
      </c>
      <c r="L588" s="79" t="s">
        <v>204</v>
      </c>
      <c r="M588" s="79" t="s">
        <v>205</v>
      </c>
      <c r="N588" s="79" t="s">
        <v>206</v>
      </c>
      <c r="O588" s="79" t="s">
        <v>207</v>
      </c>
      <c r="P588" s="79" t="s">
        <v>208</v>
      </c>
      <c r="Q588" s="80" t="s">
        <v>19</v>
      </c>
    </row>
    <row r="589" spans="1:18" ht="16.5" thickTop="1">
      <c r="A589" s="127" t="str">
        <f>'PAI SÃO JORGE'!A9</f>
        <v>Enfermeiro - 40hrs</v>
      </c>
      <c r="B589" s="403">
        <f>'PAI SÃO JORGE'!B9</f>
        <v>120</v>
      </c>
      <c r="C589" s="380">
        <f>'PAI SÃO JORGE'!C9</f>
        <v>119</v>
      </c>
      <c r="D589" s="377">
        <f>'PAI SÃO JORGE'!D9</f>
        <v>113</v>
      </c>
      <c r="E589" s="377">
        <f>'PAI SÃO JORGE'!E9</f>
        <v>95</v>
      </c>
      <c r="F589" s="377">
        <f>'PAI SÃO JORGE'!F9</f>
        <v>124</v>
      </c>
      <c r="G589" s="377">
        <f>'PAI SÃO JORGE'!G9</f>
        <v>122</v>
      </c>
      <c r="H589" s="377">
        <f>'PAI SÃO JORGE'!H9</f>
        <v>89</v>
      </c>
      <c r="I589" s="377">
        <f>'PAI SÃO JORGE'!I9</f>
        <v>0</v>
      </c>
      <c r="J589" s="377">
        <f>'PAI SÃO JORGE'!J9</f>
        <v>0</v>
      </c>
      <c r="K589" s="406">
        <f>'PAI SÃO JORGE'!K9</f>
        <v>0</v>
      </c>
      <c r="L589" s="390">
        <f>'PAI SÃO JORGE'!L9</f>
        <v>0</v>
      </c>
      <c r="M589" s="390">
        <f>'PAI SÃO JORGE'!M9</f>
        <v>0</v>
      </c>
      <c r="N589" s="390">
        <f>'PAI SÃO JORGE'!N9</f>
        <v>0</v>
      </c>
      <c r="O589" s="386">
        <f>'PAI SÃO JORGE'!O9</f>
        <v>720</v>
      </c>
      <c r="P589" s="386">
        <f>'PAI SÃO JORGE'!P9</f>
        <v>662</v>
      </c>
      <c r="Q589" s="384">
        <f>'PAI SÃO JORGE'!Q9</f>
        <v>0.9194444444444444</v>
      </c>
    </row>
    <row r="590" spans="1:18">
      <c r="A590" s="127" t="str">
        <f>'PAI SÃO JORGE'!A10</f>
        <v>Assistente Social (Coord. equipe) - 40hrs</v>
      </c>
      <c r="B590" s="404"/>
      <c r="C590" s="381"/>
      <c r="D590" s="378"/>
      <c r="E590" s="378"/>
      <c r="F590" s="378"/>
      <c r="G590" s="378"/>
      <c r="H590" s="378"/>
      <c r="I590" s="378"/>
      <c r="J590" s="378"/>
      <c r="K590" s="406"/>
      <c r="L590" s="390"/>
      <c r="M590" s="390"/>
      <c r="N590" s="390"/>
      <c r="O590" s="386"/>
      <c r="P590" s="386"/>
      <c r="Q590" s="384"/>
    </row>
    <row r="591" spans="1:18">
      <c r="A591" s="127" t="str">
        <f>'PAI SÃO JORGE'!A11</f>
        <v>Acompanhante de Idosos - 40hrs</v>
      </c>
      <c r="B591" s="404"/>
      <c r="C591" s="381"/>
      <c r="D591" s="378"/>
      <c r="E591" s="378"/>
      <c r="F591" s="378"/>
      <c r="G591" s="378"/>
      <c r="H591" s="378"/>
      <c r="I591" s="378"/>
      <c r="J591" s="378"/>
      <c r="K591" s="406"/>
      <c r="L591" s="390"/>
      <c r="M591" s="390"/>
      <c r="N591" s="390"/>
      <c r="O591" s="386"/>
      <c r="P591" s="386"/>
      <c r="Q591" s="384"/>
    </row>
    <row r="592" spans="1:18" ht="16.5" thickBot="1">
      <c r="A592" s="127" t="str">
        <f>'PAI SÃO JORGE'!A12</f>
        <v>Médico Geriatra ou Clínico - 20hrs</v>
      </c>
      <c r="B592" s="405"/>
      <c r="C592" s="382"/>
      <c r="D592" s="379"/>
      <c r="E592" s="379"/>
      <c r="F592" s="379"/>
      <c r="G592" s="379"/>
      <c r="H592" s="379"/>
      <c r="I592" s="379"/>
      <c r="J592" s="379"/>
      <c r="K592" s="406"/>
      <c r="L592" s="390"/>
      <c r="M592" s="390"/>
      <c r="N592" s="390"/>
      <c r="O592" s="386"/>
      <c r="P592" s="386"/>
      <c r="Q592" s="398"/>
    </row>
    <row r="593" spans="1:17" ht="16.5" thickBot="1">
      <c r="A593" s="165" t="str">
        <f>'PAI SÃO JORGE'!A13</f>
        <v>TOTAL DE IDOSOS EM ACOMPANHAMENTO</v>
      </c>
      <c r="B593" s="197">
        <f>'PAI SÃO JORGE'!B13</f>
        <v>120</v>
      </c>
      <c r="C593" s="198">
        <f>'PAI SÃO JORGE'!C13</f>
        <v>119</v>
      </c>
      <c r="D593" s="208">
        <f>'PAI SÃO JORGE'!D13</f>
        <v>113</v>
      </c>
      <c r="E593" s="208">
        <f>'PAI SÃO JORGE'!E13</f>
        <v>95</v>
      </c>
      <c r="F593" s="208">
        <f>'PAI SÃO JORGE'!F13</f>
        <v>124</v>
      </c>
      <c r="G593" s="208">
        <f>'PAI SÃO JORGE'!G13</f>
        <v>122</v>
      </c>
      <c r="H593" s="208">
        <f>'PAI SÃO JORGE'!H13</f>
        <v>89</v>
      </c>
      <c r="I593" s="208">
        <f>'PAI SÃO JORGE'!I13</f>
        <v>0</v>
      </c>
      <c r="J593" s="209">
        <f>'PAI SÃO JORGE'!J13</f>
        <v>0</v>
      </c>
      <c r="K593" s="188">
        <f>'PAI SÃO JORGE'!K13</f>
        <v>0</v>
      </c>
      <c r="L593" s="166">
        <f>'PAI SÃO JORGE'!L13</f>
        <v>0</v>
      </c>
      <c r="M593" s="166">
        <f>'PAI SÃO JORGE'!M13</f>
        <v>0</v>
      </c>
      <c r="N593" s="166">
        <f>'PAI SÃO JORGE'!N13</f>
        <v>0</v>
      </c>
      <c r="O593" s="166">
        <f>'PAI SÃO JORGE'!O13</f>
        <v>720</v>
      </c>
      <c r="P593" s="166">
        <f>'PAI SÃO JORGE'!P13</f>
        <v>662</v>
      </c>
      <c r="Q593" s="110">
        <f>'PAI SÃO JORGE'!Q13</f>
        <v>0.9194444444444444</v>
      </c>
    </row>
    <row r="594" spans="1:17">
      <c r="A594" s="167"/>
      <c r="B594" s="168"/>
      <c r="C594" s="168"/>
      <c r="D594" s="168"/>
      <c r="E594" s="168"/>
      <c r="F594" s="168"/>
      <c r="G594" s="168"/>
      <c r="H594" s="168"/>
      <c r="I594" s="168"/>
      <c r="J594" s="168"/>
      <c r="K594" s="168"/>
      <c r="L594" s="168"/>
      <c r="M594" s="168"/>
      <c r="N594" s="168"/>
      <c r="O594" s="168"/>
      <c r="P594" s="168"/>
      <c r="Q594" s="169"/>
    </row>
    <row r="595" spans="1:17" ht="16.5" thickBot="1">
      <c r="A595" s="75" t="s">
        <v>234</v>
      </c>
      <c r="B595" s="170"/>
      <c r="C595" s="170"/>
      <c r="D595" s="170"/>
      <c r="E595" s="170"/>
      <c r="F595" s="170"/>
      <c r="G595" s="170"/>
      <c r="H595" s="170"/>
      <c r="I595" s="170"/>
      <c r="J595" s="170"/>
      <c r="K595" s="170"/>
      <c r="L595" s="170"/>
      <c r="M595" s="170"/>
      <c r="N595" s="170"/>
      <c r="O595" s="170"/>
      <c r="P595" s="170"/>
      <c r="Q595" s="171"/>
    </row>
    <row r="596" spans="1:17" ht="16.5" thickBot="1">
      <c r="A596" s="116" t="s">
        <v>2</v>
      </c>
      <c r="B596" s="172" t="s">
        <v>194</v>
      </c>
      <c r="C596" s="79" t="s">
        <v>195</v>
      </c>
      <c r="D596" s="79" t="s">
        <v>196</v>
      </c>
      <c r="E596" s="79" t="s">
        <v>197</v>
      </c>
      <c r="F596" s="79" t="s">
        <v>198</v>
      </c>
      <c r="G596" s="79" t="s">
        <v>199</v>
      </c>
      <c r="H596" s="79" t="s">
        <v>200</v>
      </c>
      <c r="I596" s="79" t="s">
        <v>201</v>
      </c>
      <c r="J596" s="79" t="s">
        <v>202</v>
      </c>
      <c r="K596" s="79" t="s">
        <v>203</v>
      </c>
      <c r="L596" s="79" t="s">
        <v>204</v>
      </c>
      <c r="M596" s="79" t="s">
        <v>205</v>
      </c>
      <c r="N596" s="79" t="s">
        <v>206</v>
      </c>
      <c r="O596" s="79" t="s">
        <v>207</v>
      </c>
      <c r="P596" s="79" t="s">
        <v>208</v>
      </c>
      <c r="Q596" s="80" t="s">
        <v>19</v>
      </c>
    </row>
    <row r="597" spans="1:17" ht="16.5" thickTop="1">
      <c r="A597" s="443" t="str">
        <f>'HORA CERTA'!A9</f>
        <v>Pequenas Cirurgias (BPA) - (Bloco CIrúrgico)</v>
      </c>
      <c r="B597" s="439">
        <f>'HORA CERTA'!B9</f>
        <v>150</v>
      </c>
      <c r="C597" s="422">
        <f>'HORA CERTA'!C9</f>
        <v>0</v>
      </c>
      <c r="D597" s="422">
        <f>'HORA CERTA'!D9</f>
        <v>151</v>
      </c>
      <c r="E597" s="422">
        <f>'HORA CERTA'!E9</f>
        <v>322</v>
      </c>
      <c r="F597" s="422">
        <f>'HORA CERTA'!F9</f>
        <v>510</v>
      </c>
      <c r="G597" s="422">
        <f>'HORA CERTA'!G9</f>
        <v>109</v>
      </c>
      <c r="H597" s="422">
        <f>'HORA CERTA'!H9</f>
        <v>107</v>
      </c>
      <c r="I597" s="422">
        <f>'HORA CERTA'!I9</f>
        <v>0</v>
      </c>
      <c r="J597" s="422">
        <f>'HORA CERTA'!J9</f>
        <v>0</v>
      </c>
      <c r="K597" s="422">
        <f>'HORA CERTA'!K9</f>
        <v>0</v>
      </c>
      <c r="L597" s="422">
        <f>'HORA CERTA'!L9</f>
        <v>0</v>
      </c>
      <c r="M597" s="422">
        <f>'HORA CERTA'!M9</f>
        <v>0</v>
      </c>
      <c r="N597" s="422">
        <f>'HORA CERTA'!N9</f>
        <v>0</v>
      </c>
      <c r="O597" s="423">
        <f>'HORA CERTA'!O9</f>
        <v>900</v>
      </c>
      <c r="P597" s="423">
        <f>'HORA CERTA'!P9</f>
        <v>1199</v>
      </c>
      <c r="Q597" s="436">
        <f>'HORA CERTA'!Q9</f>
        <v>1.3322222222222222</v>
      </c>
    </row>
    <row r="598" spans="1:17">
      <c r="A598" s="443" t="str">
        <f>'HORA CERTA'!A10</f>
        <v>Cirurgias de Pequeno Porte (Bloco Cirúrgico)</v>
      </c>
      <c r="B598" s="439">
        <f>'HORA CERTA'!B10</f>
        <v>112</v>
      </c>
      <c r="C598" s="422">
        <f>'HORA CERTA'!C10</f>
        <v>212</v>
      </c>
      <c r="D598" s="422">
        <f>'HORA CERTA'!D10</f>
        <v>122</v>
      </c>
      <c r="E598" s="422">
        <f>'HORA CERTA'!E10</f>
        <v>604</v>
      </c>
      <c r="F598" s="422">
        <f>'HORA CERTA'!F10</f>
        <v>220</v>
      </c>
      <c r="G598" s="422">
        <f>'HORA CERTA'!G10</f>
        <v>59</v>
      </c>
      <c r="H598" s="422">
        <f>'HORA CERTA'!H10</f>
        <v>34</v>
      </c>
      <c r="I598" s="422">
        <f>'HORA CERTA'!I10</f>
        <v>0</v>
      </c>
      <c r="J598" s="422">
        <f>'HORA CERTA'!J10</f>
        <v>0</v>
      </c>
      <c r="K598" s="422">
        <f>'HORA CERTA'!K10</f>
        <v>0</v>
      </c>
      <c r="L598" s="422">
        <f>'HORA CERTA'!L10</f>
        <v>0</v>
      </c>
      <c r="M598" s="422">
        <f>'HORA CERTA'!M10</f>
        <v>0</v>
      </c>
      <c r="N598" s="422">
        <f>'HORA CERTA'!N10</f>
        <v>0</v>
      </c>
      <c r="O598" s="423">
        <f>'HORA CERTA'!O10</f>
        <v>672</v>
      </c>
      <c r="P598" s="423">
        <f>'HORA CERTA'!P10</f>
        <v>1251</v>
      </c>
      <c r="Q598" s="436">
        <f>'HORA CERTA'!Q10</f>
        <v>1.8616071428571428</v>
      </c>
    </row>
    <row r="599" spans="1:17">
      <c r="A599" s="443" t="str">
        <f>'HORA CERTA'!A11</f>
        <v>Cirurgias de Médio Porte (Bloco Cirúrgico)</v>
      </c>
      <c r="B599" s="439">
        <f>'HORA CERTA'!B11</f>
        <v>198</v>
      </c>
      <c r="C599" s="422">
        <f>'HORA CERTA'!C11</f>
        <v>262</v>
      </c>
      <c r="D599" s="422">
        <f>'HORA CERTA'!D11</f>
        <v>188</v>
      </c>
      <c r="E599" s="422">
        <f>'HORA CERTA'!E11</f>
        <v>256</v>
      </c>
      <c r="F599" s="422">
        <f>'HORA CERTA'!F11</f>
        <v>723</v>
      </c>
      <c r="G599" s="422">
        <f>'HORA CERTA'!G11</f>
        <v>268</v>
      </c>
      <c r="H599" s="422">
        <f>'HORA CERTA'!H11</f>
        <v>127</v>
      </c>
      <c r="I599" s="422">
        <f>'HORA CERTA'!I11</f>
        <v>0</v>
      </c>
      <c r="J599" s="422">
        <f>'HORA CERTA'!J11</f>
        <v>0</v>
      </c>
      <c r="K599" s="422">
        <f>'HORA CERTA'!K11</f>
        <v>0</v>
      </c>
      <c r="L599" s="422">
        <f>'HORA CERTA'!L11</f>
        <v>0</v>
      </c>
      <c r="M599" s="422">
        <f>'HORA CERTA'!M11</f>
        <v>0</v>
      </c>
      <c r="N599" s="422">
        <f>'HORA CERTA'!N11</f>
        <v>0</v>
      </c>
      <c r="O599" s="423">
        <f>'HORA CERTA'!O11</f>
        <v>1188</v>
      </c>
      <c r="P599" s="423">
        <f>'HORA CERTA'!P11</f>
        <v>1824</v>
      </c>
      <c r="Q599" s="436">
        <f>'HORA CERTA'!Q11</f>
        <v>1.5353535353535352</v>
      </c>
    </row>
    <row r="600" spans="1:17">
      <c r="A600" s="443" t="str">
        <f>'HORA CERTA'!A12</f>
        <v>Pequenas Cirurgias (BPA) - Dermatologista (Bloco Clínico)</v>
      </c>
      <c r="B600" s="439">
        <f>'HORA CERTA'!B12</f>
        <v>360</v>
      </c>
      <c r="C600" s="422">
        <f>'HORA CERTA'!C12</f>
        <v>318</v>
      </c>
      <c r="D600" s="422">
        <f>'HORA CERTA'!D12</f>
        <v>269</v>
      </c>
      <c r="E600" s="422">
        <f>'HORA CERTA'!E12</f>
        <v>630</v>
      </c>
      <c r="F600" s="422">
        <f>'HORA CERTA'!F12</f>
        <v>1026</v>
      </c>
      <c r="G600" s="422">
        <f>'HORA CERTA'!G12</f>
        <v>279</v>
      </c>
      <c r="H600" s="422">
        <f>'HORA CERTA'!H12</f>
        <v>315</v>
      </c>
      <c r="I600" s="422">
        <f>'HORA CERTA'!I12</f>
        <v>0</v>
      </c>
      <c r="J600" s="422">
        <f>'HORA CERTA'!J12</f>
        <v>0</v>
      </c>
      <c r="K600" s="422">
        <f>'HORA CERTA'!K12</f>
        <v>0</v>
      </c>
      <c r="L600" s="422">
        <f>'HORA CERTA'!L12</f>
        <v>0</v>
      </c>
      <c r="M600" s="422">
        <f>'HORA CERTA'!M12</f>
        <v>0</v>
      </c>
      <c r="N600" s="422">
        <f>'HORA CERTA'!N12</f>
        <v>0</v>
      </c>
      <c r="O600" s="423">
        <f>'HORA CERTA'!O12</f>
        <v>2160</v>
      </c>
      <c r="P600" s="423">
        <f>'HORA CERTA'!P12</f>
        <v>2837</v>
      </c>
      <c r="Q600" s="436">
        <f>'HORA CERTA'!Q12</f>
        <v>1.313425925925926</v>
      </c>
    </row>
    <row r="601" spans="1:17" ht="24" customHeight="1">
      <c r="A601" s="81" t="str">
        <f>'HORA CERTA'!A13</f>
        <v xml:space="preserve">Consulta Mastologista </v>
      </c>
      <c r="B601" s="101">
        <f>'HORA CERTA'!B13</f>
        <v>96</v>
      </c>
      <c r="C601" s="422">
        <f>'HORA CERTA'!C13</f>
        <v>133</v>
      </c>
      <c r="D601" s="422">
        <f>'HORA CERTA'!D13</f>
        <v>155</v>
      </c>
      <c r="E601" s="422">
        <f>'HORA CERTA'!E13</f>
        <v>225</v>
      </c>
      <c r="F601" s="422">
        <f>'HORA CERTA'!F13</f>
        <v>140</v>
      </c>
      <c r="G601" s="422">
        <f>'HORA CERTA'!G13</f>
        <v>183</v>
      </c>
      <c r="H601" s="422">
        <f>'HORA CERTA'!H13</f>
        <v>113</v>
      </c>
      <c r="I601" s="422">
        <f>'HORA CERTA'!I13</f>
        <v>0</v>
      </c>
      <c r="J601" s="422">
        <f>'HORA CERTA'!J13</f>
        <v>0</v>
      </c>
      <c r="K601" s="422">
        <f>'HORA CERTA'!K13</f>
        <v>0</v>
      </c>
      <c r="L601" s="422">
        <f>'HORA CERTA'!L13</f>
        <v>0</v>
      </c>
      <c r="M601" s="422">
        <f>'HORA CERTA'!M13</f>
        <v>0</v>
      </c>
      <c r="N601" s="422">
        <f>'HORA CERTA'!N13</f>
        <v>0</v>
      </c>
      <c r="O601" s="423">
        <f>'HORA CERTA'!O13</f>
        <v>576</v>
      </c>
      <c r="P601" s="423">
        <f>'HORA CERTA'!P13</f>
        <v>949</v>
      </c>
      <c r="Q601" s="436">
        <f>'HORA CERTA'!Q13</f>
        <v>1.6475694444444444</v>
      </c>
    </row>
    <row r="602" spans="1:17">
      <c r="A602" s="81" t="str">
        <f>'HORA CERTA'!A14</f>
        <v>Consulta Infectologista (Bloco Clínico)</v>
      </c>
      <c r="B602" s="101">
        <f>'HORA CERTA'!B14</f>
        <v>120</v>
      </c>
      <c r="C602" s="422">
        <f>'HORA CERTA'!C14</f>
        <v>69</v>
      </c>
      <c r="D602" s="422">
        <f>'HORA CERTA'!D14</f>
        <v>0</v>
      </c>
      <c r="E602" s="422">
        <f>'HORA CERTA'!E14</f>
        <v>62</v>
      </c>
      <c r="F602" s="422">
        <f>'HORA CERTA'!F14</f>
        <v>96</v>
      </c>
      <c r="G602" s="422">
        <f>'HORA CERTA'!G14</f>
        <v>68</v>
      </c>
      <c r="H602" s="422">
        <f>'HORA CERTA'!H14</f>
        <v>63</v>
      </c>
      <c r="I602" s="422">
        <f>'HORA CERTA'!I14</f>
        <v>0</v>
      </c>
      <c r="J602" s="422">
        <f>'HORA CERTA'!J14</f>
        <v>0</v>
      </c>
      <c r="K602" s="422">
        <f>'HORA CERTA'!K14</f>
        <v>0</v>
      </c>
      <c r="L602" s="422">
        <f>'HORA CERTA'!L14</f>
        <v>0</v>
      </c>
      <c r="M602" s="422">
        <f>'HORA CERTA'!M14</f>
        <v>0</v>
      </c>
      <c r="N602" s="422">
        <f>'HORA CERTA'!N14</f>
        <v>0</v>
      </c>
      <c r="O602" s="423">
        <f>'HORA CERTA'!O14</f>
        <v>720</v>
      </c>
      <c r="P602" s="423">
        <f>'HORA CERTA'!P14</f>
        <v>358</v>
      </c>
      <c r="Q602" s="436">
        <f>'HORA CERTA'!Q14</f>
        <v>0.49722222222222223</v>
      </c>
    </row>
    <row r="603" spans="1:17">
      <c r="A603" s="173" t="str">
        <f>'HORA CERTA'!A15</f>
        <v>Consulta Tocoginecologia (Bloco Clínico)</v>
      </c>
      <c r="B603" s="439">
        <f>'HORA CERTA'!B15</f>
        <v>48</v>
      </c>
      <c r="C603" s="422">
        <f>'HORA CERTA'!C15</f>
        <v>25</v>
      </c>
      <c r="D603" s="422">
        <f>'HORA CERTA'!D15</f>
        <v>0</v>
      </c>
      <c r="E603" s="422">
        <f>'HORA CERTA'!E15</f>
        <v>0</v>
      </c>
      <c r="F603" s="422">
        <f>'HORA CERTA'!F15</f>
        <v>50</v>
      </c>
      <c r="G603" s="422">
        <f>'HORA CERTA'!G15</f>
        <v>55</v>
      </c>
      <c r="H603" s="422">
        <f>'HORA CERTA'!H15</f>
        <v>55</v>
      </c>
      <c r="I603" s="422">
        <f>'HORA CERTA'!I15</f>
        <v>0</v>
      </c>
      <c r="J603" s="422">
        <f>'HORA CERTA'!J15</f>
        <v>0</v>
      </c>
      <c r="K603" s="422">
        <f>'HORA CERTA'!K15</f>
        <v>0</v>
      </c>
      <c r="L603" s="422">
        <f>'HORA CERTA'!L15</f>
        <v>0</v>
      </c>
      <c r="M603" s="422">
        <f>'HORA CERTA'!M15</f>
        <v>0</v>
      </c>
      <c r="N603" s="422">
        <f>'HORA CERTA'!N15</f>
        <v>0</v>
      </c>
      <c r="O603" s="423">
        <f>'HORA CERTA'!O15</f>
        <v>288</v>
      </c>
      <c r="P603" s="423">
        <f>'HORA CERTA'!P15</f>
        <v>185</v>
      </c>
      <c r="Q603" s="436">
        <f>'HORA CERTA'!Q15</f>
        <v>0.64236111111111116</v>
      </c>
    </row>
    <row r="604" spans="1:17">
      <c r="A604" s="154" t="str">
        <f>'HORA CERTA'!A16</f>
        <v>Consulta Otorrino - (Bloco Clínico)</v>
      </c>
      <c r="B604" s="439">
        <f>'HORA CERTA'!B16</f>
        <v>264</v>
      </c>
      <c r="C604" s="422">
        <f>'HORA CERTA'!C16</f>
        <v>153</v>
      </c>
      <c r="D604" s="422">
        <f>'HORA CERTA'!D16</f>
        <v>123</v>
      </c>
      <c r="E604" s="422">
        <f>'HORA CERTA'!E16</f>
        <v>233</v>
      </c>
      <c r="F604" s="422">
        <f>'HORA CERTA'!F16</f>
        <v>238</v>
      </c>
      <c r="G604" s="422">
        <f>'HORA CERTA'!G16</f>
        <v>212</v>
      </c>
      <c r="H604" s="422">
        <f>'HORA CERTA'!H16</f>
        <v>208</v>
      </c>
      <c r="I604" s="422">
        <f>'HORA CERTA'!I16</f>
        <v>0</v>
      </c>
      <c r="J604" s="422">
        <f>'HORA CERTA'!J16</f>
        <v>0</v>
      </c>
      <c r="K604" s="422">
        <f>'HORA CERTA'!K16</f>
        <v>0</v>
      </c>
      <c r="L604" s="422">
        <f>'HORA CERTA'!L16</f>
        <v>0</v>
      </c>
      <c r="M604" s="422">
        <f>'HORA CERTA'!M16</f>
        <v>0</v>
      </c>
      <c r="N604" s="422">
        <f>'HORA CERTA'!N16</f>
        <v>0</v>
      </c>
      <c r="O604" s="423">
        <f>'HORA CERTA'!O16</f>
        <v>1584</v>
      </c>
      <c r="P604" s="423">
        <f>'HORA CERTA'!P16</f>
        <v>1167</v>
      </c>
      <c r="Q604" s="436">
        <f>'HORA CERTA'!Q16</f>
        <v>0.7367424242424242</v>
      </c>
    </row>
    <row r="605" spans="1:17" ht="16.5" thickBot="1">
      <c r="A605" s="154" t="str">
        <f>'HORA CERTA'!A17</f>
        <v>Consulta Pré Natal de Alto Risco (Bloco Clínico)</v>
      </c>
      <c r="B605" s="439">
        <f>'HORA CERTA'!B17</f>
        <v>352</v>
      </c>
      <c r="C605" s="422">
        <f>'HORA CERTA'!C17</f>
        <v>228</v>
      </c>
      <c r="D605" s="422">
        <f>'HORA CERTA'!D17</f>
        <v>229</v>
      </c>
      <c r="E605" s="422">
        <f>'HORA CERTA'!E17</f>
        <v>227</v>
      </c>
      <c r="F605" s="422">
        <f>'HORA CERTA'!F17</f>
        <v>243</v>
      </c>
      <c r="G605" s="422">
        <f>'HORA CERTA'!G17</f>
        <v>203</v>
      </c>
      <c r="H605" s="422">
        <f>'HORA CERTA'!H17</f>
        <v>144</v>
      </c>
      <c r="I605" s="422">
        <f>'HORA CERTA'!I17</f>
        <v>0</v>
      </c>
      <c r="J605" s="422">
        <f>'HORA CERTA'!J17</f>
        <v>0</v>
      </c>
      <c r="K605" s="422">
        <f>'HORA CERTA'!K17</f>
        <v>0</v>
      </c>
      <c r="L605" s="422">
        <f>'HORA CERTA'!L17</f>
        <v>0</v>
      </c>
      <c r="M605" s="422">
        <f>'HORA CERTA'!M17</f>
        <v>0</v>
      </c>
      <c r="N605" s="422">
        <f>'HORA CERTA'!N17</f>
        <v>0</v>
      </c>
      <c r="O605" s="423">
        <f>'HORA CERTA'!O17</f>
        <v>2112</v>
      </c>
      <c r="P605" s="423">
        <f>'HORA CERTA'!P17</f>
        <v>1274</v>
      </c>
      <c r="Q605" s="436">
        <f>'HORA CERTA'!Q17</f>
        <v>0.60321969696969702</v>
      </c>
    </row>
    <row r="606" spans="1:17" ht="16.5" thickBot="1">
      <c r="A606" s="148" t="str">
        <f>'HORA CERTA'!A18</f>
        <v>SOMA</v>
      </c>
      <c r="B606" s="174">
        <f>'HORA CERTA'!B18</f>
        <v>1700</v>
      </c>
      <c r="C606" s="233">
        <f>'HORA CERTA'!C18</f>
        <v>1400</v>
      </c>
      <c r="D606" s="233">
        <f>'HORA CERTA'!D18</f>
        <v>1237</v>
      </c>
      <c r="E606" s="233">
        <f>'HORA CERTA'!E18</f>
        <v>2559</v>
      </c>
      <c r="F606" s="233">
        <f>'HORA CERTA'!F18</f>
        <v>3246</v>
      </c>
      <c r="G606" s="233">
        <f>'HORA CERTA'!G18</f>
        <v>1436</v>
      </c>
      <c r="H606" s="233">
        <f>'HORA CERTA'!H18</f>
        <v>1166</v>
      </c>
      <c r="I606" s="233">
        <f>'HORA CERTA'!I18</f>
        <v>0</v>
      </c>
      <c r="J606" s="233">
        <f>'HORA CERTA'!J18</f>
        <v>0</v>
      </c>
      <c r="K606" s="233">
        <f>'HORA CERTA'!K18</f>
        <v>0</v>
      </c>
      <c r="L606" s="233">
        <f>'HORA CERTA'!L18</f>
        <v>0</v>
      </c>
      <c r="M606" s="233">
        <f>'HORA CERTA'!M18</f>
        <v>0</v>
      </c>
      <c r="N606" s="233">
        <f>'HORA CERTA'!N18</f>
        <v>0</v>
      </c>
      <c r="O606" s="233">
        <f>'HORA CERTA'!O18</f>
        <v>10200</v>
      </c>
      <c r="P606" s="233">
        <f>'HORA CERTA'!P18</f>
        <v>11044</v>
      </c>
      <c r="Q606" s="145">
        <f>'HORA CERTA'!Q18</f>
        <v>1.0827450980392157</v>
      </c>
    </row>
    <row r="607" spans="1:17">
      <c r="B607" s="95"/>
      <c r="C607" s="95"/>
      <c r="D607" s="95"/>
      <c r="E607" s="95"/>
      <c r="F607" s="95"/>
      <c r="G607" s="95"/>
      <c r="H607" s="95"/>
      <c r="I607" s="95"/>
      <c r="J607" s="95"/>
      <c r="K607" s="95"/>
      <c r="L607" s="95"/>
      <c r="M607" s="95"/>
      <c r="N607" s="95"/>
      <c r="O607" s="95"/>
      <c r="P607" s="95"/>
      <c r="Q607" s="96"/>
    </row>
    <row r="608" spans="1:17" ht="16.5" thickBot="1">
      <c r="A608" s="71" t="s">
        <v>235</v>
      </c>
      <c r="B608" s="72"/>
      <c r="C608" s="72"/>
      <c r="D608" s="72"/>
      <c r="E608" s="72"/>
      <c r="F608" s="72"/>
      <c r="G608" s="72"/>
      <c r="H608" s="72"/>
      <c r="I608" s="72"/>
      <c r="J608" s="72"/>
      <c r="K608" s="72"/>
      <c r="L608" s="72"/>
      <c r="M608" s="72"/>
      <c r="N608" s="72"/>
      <c r="O608" s="72"/>
      <c r="P608" s="72"/>
      <c r="Q608" s="73"/>
    </row>
    <row r="609" spans="1:17" ht="16.5" thickBot="1">
      <c r="A609" s="97" t="s">
        <v>2</v>
      </c>
      <c r="B609" s="210" t="s">
        <v>194</v>
      </c>
      <c r="C609" s="79" t="s">
        <v>195</v>
      </c>
      <c r="D609" s="79" t="s">
        <v>196</v>
      </c>
      <c r="E609" s="79" t="s">
        <v>197</v>
      </c>
      <c r="F609" s="79" t="s">
        <v>198</v>
      </c>
      <c r="G609" s="79" t="s">
        <v>199</v>
      </c>
      <c r="H609" s="79" t="s">
        <v>200</v>
      </c>
      <c r="I609" s="79" t="s">
        <v>201</v>
      </c>
      <c r="J609" s="79" t="s">
        <v>202</v>
      </c>
      <c r="K609" s="79" t="s">
        <v>203</v>
      </c>
      <c r="L609" s="79" t="s">
        <v>204</v>
      </c>
      <c r="M609" s="79" t="s">
        <v>205</v>
      </c>
      <c r="N609" s="79" t="s">
        <v>206</v>
      </c>
      <c r="O609" s="79" t="s">
        <v>207</v>
      </c>
      <c r="P609" s="79" t="s">
        <v>208</v>
      </c>
      <c r="Q609" s="80" t="s">
        <v>19</v>
      </c>
    </row>
    <row r="610" spans="1:17" ht="16.5" thickTop="1">
      <c r="A610" s="81" t="str">
        <f>'HORA CERTA'!A23</f>
        <v>Avaliação Urodinâmica Completa</v>
      </c>
      <c r="B610" s="101">
        <f>'HORA CERTA'!B23</f>
        <v>50</v>
      </c>
      <c r="C610" s="84">
        <f>'HORA CERTA'!C23</f>
        <v>51</v>
      </c>
      <c r="D610" s="84">
        <f>'HORA CERTA'!D23</f>
        <v>62</v>
      </c>
      <c r="E610" s="84">
        <f>'HORA CERTA'!E23</f>
        <v>51</v>
      </c>
      <c r="F610" s="84">
        <f>'HORA CERTA'!F23</f>
        <v>52</v>
      </c>
      <c r="G610" s="84">
        <f>'HORA CERTA'!G23</f>
        <v>46</v>
      </c>
      <c r="H610" s="84">
        <f>'HORA CERTA'!H23</f>
        <v>45</v>
      </c>
      <c r="I610" s="84">
        <f>'HORA CERTA'!I23</f>
        <v>0</v>
      </c>
      <c r="J610" s="84">
        <f>'HORA CERTA'!J23</f>
        <v>0</v>
      </c>
      <c r="K610" s="84">
        <f>'HORA CERTA'!K23</f>
        <v>0</v>
      </c>
      <c r="L610" s="84">
        <f>'HORA CERTA'!L23</f>
        <v>0</v>
      </c>
      <c r="M610" s="84">
        <f>'HORA CERTA'!M23</f>
        <v>0</v>
      </c>
      <c r="N610" s="84">
        <f>'HORA CERTA'!N23</f>
        <v>0</v>
      </c>
      <c r="O610" s="56">
        <f>'HORA CERTA'!O23</f>
        <v>300</v>
      </c>
      <c r="P610" s="56">
        <f>'HORA CERTA'!P23</f>
        <v>307</v>
      </c>
      <c r="Q610" s="102">
        <f>'HORA CERTA'!Q23</f>
        <v>1.0233333333333334</v>
      </c>
    </row>
    <row r="611" spans="1:17">
      <c r="A611" s="81" t="str">
        <f>'HORA CERTA'!A24</f>
        <v>Avaliação Audiológica Completa</v>
      </c>
      <c r="B611" s="439">
        <f>'HORA CERTA'!B24</f>
        <v>120</v>
      </c>
      <c r="C611" s="422">
        <f>'HORA CERTA'!C24</f>
        <v>117</v>
      </c>
      <c r="D611" s="422">
        <f>'HORA CERTA'!D24</f>
        <v>102</v>
      </c>
      <c r="E611" s="422">
        <f>'HORA CERTA'!E24</f>
        <v>129</v>
      </c>
      <c r="F611" s="422">
        <f>'HORA CERTA'!F24</f>
        <v>25</v>
      </c>
      <c r="G611" s="422">
        <f>'HORA CERTA'!G24</f>
        <v>95</v>
      </c>
      <c r="H611" s="422">
        <f>'HORA CERTA'!H24</f>
        <v>91</v>
      </c>
      <c r="I611" s="422">
        <f>'HORA CERTA'!I24</f>
        <v>0</v>
      </c>
      <c r="J611" s="422">
        <f>'HORA CERTA'!J24</f>
        <v>0</v>
      </c>
      <c r="K611" s="422">
        <f>'HORA CERTA'!K24</f>
        <v>0</v>
      </c>
      <c r="L611" s="422">
        <f>'HORA CERTA'!L24</f>
        <v>0</v>
      </c>
      <c r="M611" s="422">
        <f>'HORA CERTA'!M24</f>
        <v>0</v>
      </c>
      <c r="N611" s="422">
        <f>'HORA CERTA'!N24</f>
        <v>0</v>
      </c>
      <c r="O611" s="423">
        <f>'HORA CERTA'!O24</f>
        <v>720</v>
      </c>
      <c r="P611" s="423">
        <f>'HORA CERTA'!P24</f>
        <v>559</v>
      </c>
      <c r="Q611" s="436">
        <f>'HORA CERTA'!Q24</f>
        <v>0.77638888888888891</v>
      </c>
    </row>
    <row r="612" spans="1:17">
      <c r="A612" s="81" t="str">
        <f>'HORA CERTA'!A25</f>
        <v>Endoscopia Digestiva Alta</v>
      </c>
      <c r="B612" s="439">
        <f>'HORA CERTA'!B25</f>
        <v>800</v>
      </c>
      <c r="C612" s="422">
        <f>'HORA CERTA'!C25</f>
        <v>748</v>
      </c>
      <c r="D612" s="422">
        <f>'HORA CERTA'!D25</f>
        <v>760</v>
      </c>
      <c r="E612" s="422">
        <f>'HORA CERTA'!E25</f>
        <v>811</v>
      </c>
      <c r="F612" s="422">
        <f>'HORA CERTA'!F25</f>
        <v>750</v>
      </c>
      <c r="G612" s="422">
        <f>'HORA CERTA'!G25</f>
        <v>661</v>
      </c>
      <c r="H612" s="422">
        <f>'HORA CERTA'!H25</f>
        <v>511</v>
      </c>
      <c r="I612" s="422">
        <f>'HORA CERTA'!I25</f>
        <v>0</v>
      </c>
      <c r="J612" s="422">
        <f>'HORA CERTA'!J25</f>
        <v>0</v>
      </c>
      <c r="K612" s="422">
        <f>'HORA CERTA'!K25</f>
        <v>0</v>
      </c>
      <c r="L612" s="422">
        <f>'HORA CERTA'!L25</f>
        <v>0</v>
      </c>
      <c r="M612" s="422">
        <f>'HORA CERTA'!M25</f>
        <v>0</v>
      </c>
      <c r="N612" s="422">
        <f>'HORA CERTA'!N25</f>
        <v>0</v>
      </c>
      <c r="O612" s="423">
        <f>'HORA CERTA'!O25</f>
        <v>4800</v>
      </c>
      <c r="P612" s="423">
        <f>'HORA CERTA'!P25</f>
        <v>4241</v>
      </c>
      <c r="Q612" s="436">
        <f>'HORA CERTA'!Q25</f>
        <v>0.88354166666666667</v>
      </c>
    </row>
    <row r="613" spans="1:17" ht="21" customHeight="1">
      <c r="A613" s="81" t="str">
        <f>'HORA CERTA'!A26</f>
        <v>Colonoscopia</v>
      </c>
      <c r="B613" s="439">
        <f>'HORA CERTA'!B26</f>
        <v>90</v>
      </c>
      <c r="C613" s="84">
        <f>'HORA CERTA'!C26</f>
        <v>98</v>
      </c>
      <c r="D613" s="84">
        <f>'HORA CERTA'!D26</f>
        <v>115</v>
      </c>
      <c r="E613" s="84">
        <f>'HORA CERTA'!E26</f>
        <v>121</v>
      </c>
      <c r="F613" s="84">
        <f>'HORA CERTA'!F26</f>
        <v>105</v>
      </c>
      <c r="G613" s="84">
        <f>'HORA CERTA'!G26</f>
        <v>109</v>
      </c>
      <c r="H613" s="84">
        <f>'HORA CERTA'!H26</f>
        <v>85</v>
      </c>
      <c r="I613" s="422">
        <f>'HORA CERTA'!I26</f>
        <v>0</v>
      </c>
      <c r="J613" s="422">
        <f>'HORA CERTA'!J26</f>
        <v>0</v>
      </c>
      <c r="K613" s="422">
        <f>'HORA CERTA'!K26</f>
        <v>0</v>
      </c>
      <c r="L613" s="422">
        <f>'HORA CERTA'!L26</f>
        <v>0</v>
      </c>
      <c r="M613" s="422">
        <f>'HORA CERTA'!M26</f>
        <v>0</v>
      </c>
      <c r="N613" s="422">
        <f>'HORA CERTA'!N26</f>
        <v>0</v>
      </c>
      <c r="O613" s="423">
        <f>'HORA CERTA'!O26</f>
        <v>540</v>
      </c>
      <c r="P613" s="423">
        <f>'HORA CERTA'!P26</f>
        <v>588</v>
      </c>
      <c r="Q613" s="436">
        <f>'HORA CERTA'!Q26</f>
        <v>1.0888888888888888</v>
      </c>
    </row>
    <row r="614" spans="1:17">
      <c r="A614" s="81" t="str">
        <f>'HORA CERTA'!A27</f>
        <v>Ecocardiograma</v>
      </c>
      <c r="B614" s="439">
        <f>'HORA CERTA'!B27</f>
        <v>120</v>
      </c>
      <c r="C614" s="84">
        <f>'HORA CERTA'!C27</f>
        <v>123</v>
      </c>
      <c r="D614" s="84">
        <f>'HORA CERTA'!D27</f>
        <v>127</v>
      </c>
      <c r="E614" s="84">
        <f>'HORA CERTA'!E27</f>
        <v>150</v>
      </c>
      <c r="F614" s="84">
        <f>'HORA CERTA'!F27</f>
        <v>109</v>
      </c>
      <c r="G614" s="84">
        <f>'HORA CERTA'!G27</f>
        <v>117</v>
      </c>
      <c r="H614" s="84">
        <f>'HORA CERTA'!H27</f>
        <v>128</v>
      </c>
      <c r="I614" s="84">
        <f>'HORA CERTA'!I27</f>
        <v>0</v>
      </c>
      <c r="J614" s="84">
        <f>'HORA CERTA'!J27</f>
        <v>0</v>
      </c>
      <c r="K614" s="84">
        <f>'HORA CERTA'!K27</f>
        <v>0</v>
      </c>
      <c r="L614" s="84">
        <f>'HORA CERTA'!L27</f>
        <v>0</v>
      </c>
      <c r="M614" s="84">
        <f>'HORA CERTA'!M27</f>
        <v>0</v>
      </c>
      <c r="N614" s="84">
        <f>'HORA CERTA'!N27</f>
        <v>0</v>
      </c>
      <c r="O614" s="423">
        <f>'HORA CERTA'!O27</f>
        <v>720</v>
      </c>
      <c r="P614" s="423">
        <f>'HORA CERTA'!P27</f>
        <v>738</v>
      </c>
      <c r="Q614" s="436">
        <f>'HORA CERTA'!Q27</f>
        <v>1.0249999999999999</v>
      </c>
    </row>
    <row r="615" spans="1:17">
      <c r="A615" s="81" t="str">
        <f>'HORA CERTA'!A28</f>
        <v>Eletrocardiograma</v>
      </c>
      <c r="B615" s="101">
        <f>'HORA CERTA'!B28</f>
        <v>100</v>
      </c>
      <c r="C615" s="84">
        <f>'HORA CERTA'!C28</f>
        <v>195</v>
      </c>
      <c r="D615" s="84">
        <f>'HORA CERTA'!D28</f>
        <v>149</v>
      </c>
      <c r="E615" s="84">
        <f>'HORA CERTA'!E28</f>
        <v>180</v>
      </c>
      <c r="F615" s="84">
        <f>'HORA CERTA'!F28</f>
        <v>177</v>
      </c>
      <c r="G615" s="84">
        <f>'HORA CERTA'!G28</f>
        <v>174</v>
      </c>
      <c r="H615" s="84">
        <f>'HORA CERTA'!H28</f>
        <v>122</v>
      </c>
      <c r="I615" s="84">
        <f>'HORA CERTA'!I28</f>
        <v>0</v>
      </c>
      <c r="J615" s="84">
        <f>'HORA CERTA'!J28</f>
        <v>0</v>
      </c>
      <c r="K615" s="84">
        <f>'HORA CERTA'!K28</f>
        <v>0</v>
      </c>
      <c r="L615" s="84">
        <f>'HORA CERTA'!L28</f>
        <v>0</v>
      </c>
      <c r="M615" s="84">
        <f>'HORA CERTA'!M28</f>
        <v>0</v>
      </c>
      <c r="N615" s="84">
        <f>'HORA CERTA'!N28</f>
        <v>0</v>
      </c>
      <c r="O615" s="423">
        <f>'HORA CERTA'!O28</f>
        <v>600</v>
      </c>
      <c r="P615" s="423">
        <f>'HORA CERTA'!P28</f>
        <v>997</v>
      </c>
      <c r="Q615" s="436">
        <f>'HORA CERTA'!Q28</f>
        <v>1.6616666666666666</v>
      </c>
    </row>
    <row r="616" spans="1:17">
      <c r="A616" s="81" t="str">
        <f>'HORA CERTA'!A29</f>
        <v>Holter</v>
      </c>
      <c r="B616" s="101">
        <f>'HORA CERTA'!B29</f>
        <v>50</v>
      </c>
      <c r="C616" s="84">
        <f>'HORA CERTA'!C29</f>
        <v>49</v>
      </c>
      <c r="D616" s="84">
        <f>'HORA CERTA'!D29</f>
        <v>51</v>
      </c>
      <c r="E616" s="84">
        <f>'HORA CERTA'!E29</f>
        <v>52</v>
      </c>
      <c r="F616" s="84">
        <f>'HORA CERTA'!F29</f>
        <v>60</v>
      </c>
      <c r="G616" s="84">
        <f>'HORA CERTA'!G29</f>
        <v>47</v>
      </c>
      <c r="H616" s="84">
        <f>'HORA CERTA'!H29</f>
        <v>41</v>
      </c>
      <c r="I616" s="84">
        <f>'HORA CERTA'!I29</f>
        <v>0</v>
      </c>
      <c r="J616" s="84">
        <f>'HORA CERTA'!J29</f>
        <v>0</v>
      </c>
      <c r="K616" s="84">
        <f>'HORA CERTA'!K29</f>
        <v>0</v>
      </c>
      <c r="L616" s="84">
        <f>'HORA CERTA'!L29</f>
        <v>0</v>
      </c>
      <c r="M616" s="84">
        <f>'HORA CERTA'!M29</f>
        <v>0</v>
      </c>
      <c r="N616" s="84">
        <f>'HORA CERTA'!N29</f>
        <v>0</v>
      </c>
      <c r="O616" s="423">
        <f>'HORA CERTA'!O29</f>
        <v>300</v>
      </c>
      <c r="P616" s="423">
        <f>'HORA CERTA'!P29</f>
        <v>300</v>
      </c>
      <c r="Q616" s="436">
        <f>'HORA CERTA'!Q29</f>
        <v>1</v>
      </c>
    </row>
    <row r="617" spans="1:17">
      <c r="A617" s="81" t="str">
        <f>'HORA CERTA'!A30</f>
        <v>MAPA</v>
      </c>
      <c r="B617" s="439">
        <f>'HORA CERTA'!B30</f>
        <v>20</v>
      </c>
      <c r="C617" s="422">
        <f>'HORA CERTA'!C30</f>
        <v>19</v>
      </c>
      <c r="D617" s="422">
        <f>'HORA CERTA'!D30</f>
        <v>23</v>
      </c>
      <c r="E617" s="422">
        <f>'HORA CERTA'!E30</f>
        <v>27</v>
      </c>
      <c r="F617" s="422">
        <f>'HORA CERTA'!F30</f>
        <v>29</v>
      </c>
      <c r="G617" s="422">
        <f>'HORA CERTA'!G30</f>
        <v>21</v>
      </c>
      <c r="H617" s="422">
        <f>'HORA CERTA'!H30</f>
        <v>19</v>
      </c>
      <c r="I617" s="422">
        <f>'HORA CERTA'!I30</f>
        <v>0</v>
      </c>
      <c r="J617" s="422">
        <f>'HORA CERTA'!J30</f>
        <v>0</v>
      </c>
      <c r="K617" s="422">
        <f>'HORA CERTA'!K30</f>
        <v>0</v>
      </c>
      <c r="L617" s="422">
        <f>'HORA CERTA'!L30</f>
        <v>0</v>
      </c>
      <c r="M617" s="422">
        <f>'HORA CERTA'!M30</f>
        <v>0</v>
      </c>
      <c r="N617" s="422">
        <f>'HORA CERTA'!N30</f>
        <v>0</v>
      </c>
      <c r="O617" s="423">
        <f>'HORA CERTA'!O30</f>
        <v>120</v>
      </c>
      <c r="P617" s="423">
        <f>'HORA CERTA'!P30</f>
        <v>138</v>
      </c>
      <c r="Q617" s="436">
        <f>'HORA CERTA'!Q30</f>
        <v>1.1499999999999999</v>
      </c>
    </row>
    <row r="618" spans="1:17">
      <c r="A618" s="81" t="str">
        <f>'HORA CERTA'!A31</f>
        <v>Prova de Função Pulmonar</v>
      </c>
      <c r="B618" s="439">
        <f>'HORA CERTA'!B31</f>
        <v>100</v>
      </c>
      <c r="C618" s="422">
        <f>'HORA CERTA'!C31</f>
        <v>90</v>
      </c>
      <c r="D618" s="422">
        <f>'HORA CERTA'!D31</f>
        <v>116</v>
      </c>
      <c r="E618" s="422">
        <f>'HORA CERTA'!E31</f>
        <v>120</v>
      </c>
      <c r="F618" s="422">
        <f>'HORA CERTA'!F31</f>
        <v>106</v>
      </c>
      <c r="G618" s="422">
        <f>'HORA CERTA'!G31</f>
        <v>118</v>
      </c>
      <c r="H618" s="422">
        <f>'HORA CERTA'!H31</f>
        <v>94</v>
      </c>
      <c r="I618" s="422">
        <f>'HORA CERTA'!I31</f>
        <v>0</v>
      </c>
      <c r="J618" s="422">
        <f>'HORA CERTA'!J31</f>
        <v>0</v>
      </c>
      <c r="K618" s="422">
        <f>'HORA CERTA'!K31</f>
        <v>0</v>
      </c>
      <c r="L618" s="422">
        <f>'HORA CERTA'!L31</f>
        <v>0</v>
      </c>
      <c r="M618" s="422">
        <f>'HORA CERTA'!M31</f>
        <v>0</v>
      </c>
      <c r="N618" s="422">
        <f>'HORA CERTA'!N31</f>
        <v>0</v>
      </c>
      <c r="O618" s="423">
        <f>'HORA CERTA'!O31</f>
        <v>600</v>
      </c>
      <c r="P618" s="423">
        <f>'HORA CERTA'!P31</f>
        <v>644</v>
      </c>
      <c r="Q618" s="436">
        <f>'HORA CERTA'!Q31</f>
        <v>1.0733333333333333</v>
      </c>
    </row>
    <row r="619" spans="1:17">
      <c r="A619" s="81" t="str">
        <f>'HORA CERTA'!A32</f>
        <v>Teste Ergométrico</v>
      </c>
      <c r="B619" s="439">
        <f>'HORA CERTA'!B32</f>
        <v>70</v>
      </c>
      <c r="C619" s="422">
        <f>'HORA CERTA'!C32</f>
        <v>75</v>
      </c>
      <c r="D619" s="422">
        <f>'HORA CERTA'!D32</f>
        <v>77</v>
      </c>
      <c r="E619" s="422">
        <f>'HORA CERTA'!E32</f>
        <v>73</v>
      </c>
      <c r="F619" s="422">
        <f>'HORA CERTA'!F32</f>
        <v>76</v>
      </c>
      <c r="G619" s="422">
        <f>'HORA CERTA'!G32</f>
        <v>66</v>
      </c>
      <c r="H619" s="422">
        <f>'HORA CERTA'!H32</f>
        <v>77</v>
      </c>
      <c r="I619" s="422">
        <f>'HORA CERTA'!I32</f>
        <v>0</v>
      </c>
      <c r="J619" s="422">
        <f>'HORA CERTA'!J32</f>
        <v>0</v>
      </c>
      <c r="K619" s="422">
        <f>'HORA CERTA'!K32</f>
        <v>0</v>
      </c>
      <c r="L619" s="422">
        <f>'HORA CERTA'!L32</f>
        <v>0</v>
      </c>
      <c r="M619" s="422">
        <f>'HORA CERTA'!M32</f>
        <v>0</v>
      </c>
      <c r="N619" s="422">
        <f>'HORA CERTA'!N32</f>
        <v>0</v>
      </c>
      <c r="O619" s="423">
        <f>'HORA CERTA'!O32</f>
        <v>420</v>
      </c>
      <c r="P619" s="423">
        <f>'HORA CERTA'!P32</f>
        <v>444</v>
      </c>
      <c r="Q619" s="436">
        <f>'HORA CERTA'!Q32</f>
        <v>1.0571428571428572</v>
      </c>
    </row>
    <row r="620" spans="1:17" ht="27.75" customHeight="1">
      <c r="A620" s="81" t="str">
        <f>'HORA CERTA'!A33</f>
        <v>US Doppler  (US carótidas, tireóide e US TV com preparo intestinal</v>
      </c>
      <c r="B620" s="101">
        <f>'HORA CERTA'!B33</f>
        <v>70</v>
      </c>
      <c r="C620" s="84">
        <f>'HORA CERTA'!C33</f>
        <v>106</v>
      </c>
      <c r="D620" s="84">
        <f>'HORA CERTA'!D33</f>
        <v>124</v>
      </c>
      <c r="E620" s="84">
        <f>'HORA CERTA'!E33</f>
        <v>126</v>
      </c>
      <c r="F620" s="84">
        <f>'HORA CERTA'!F33</f>
        <v>129</v>
      </c>
      <c r="G620" s="84">
        <f>'HORA CERTA'!G33</f>
        <v>98</v>
      </c>
      <c r="H620" s="84">
        <f>'HORA CERTA'!H33</f>
        <v>78</v>
      </c>
      <c r="I620" s="422">
        <f>'HORA CERTA'!I33</f>
        <v>0</v>
      </c>
      <c r="J620" s="422">
        <f>'HORA CERTA'!J33</f>
        <v>0</v>
      </c>
      <c r="K620" s="422">
        <f>'HORA CERTA'!K33</f>
        <v>0</v>
      </c>
      <c r="L620" s="422">
        <f>'HORA CERTA'!L33</f>
        <v>0</v>
      </c>
      <c r="M620" s="422">
        <f>'HORA CERTA'!M33</f>
        <v>0</v>
      </c>
      <c r="N620" s="422">
        <f>'HORA CERTA'!N33</f>
        <v>0</v>
      </c>
      <c r="O620" s="423">
        <f>'HORA CERTA'!O33</f>
        <v>420</v>
      </c>
      <c r="P620" s="423">
        <f>'HORA CERTA'!P33</f>
        <v>661</v>
      </c>
      <c r="Q620" s="436">
        <f>'HORA CERTA'!Q33</f>
        <v>1.5738095238095238</v>
      </c>
    </row>
    <row r="621" spans="1:17">
      <c r="A621" s="81" t="str">
        <f>'HORA CERTA'!A34</f>
        <v>Colposcopia</v>
      </c>
      <c r="B621" s="101">
        <f>'HORA CERTA'!B34</f>
        <v>64</v>
      </c>
      <c r="C621" s="84">
        <f>'HORA CERTA'!C34</f>
        <v>90</v>
      </c>
      <c r="D621" s="84">
        <f>'HORA CERTA'!D34</f>
        <v>56</v>
      </c>
      <c r="E621" s="84">
        <f>'HORA CERTA'!E34</f>
        <v>20</v>
      </c>
      <c r="F621" s="84">
        <f>'HORA CERTA'!F34</f>
        <v>43</v>
      </c>
      <c r="G621" s="84">
        <f>'HORA CERTA'!G34</f>
        <v>79</v>
      </c>
      <c r="H621" s="84">
        <f>'HORA CERTA'!H34</f>
        <v>77</v>
      </c>
      <c r="I621" s="422">
        <f>'HORA CERTA'!I34</f>
        <v>0</v>
      </c>
      <c r="J621" s="422">
        <f>'HORA CERTA'!J34</f>
        <v>0</v>
      </c>
      <c r="K621" s="422">
        <f>'HORA CERTA'!K34</f>
        <v>0</v>
      </c>
      <c r="L621" s="422">
        <f>'HORA CERTA'!L34</f>
        <v>0</v>
      </c>
      <c r="M621" s="422">
        <f>'HORA CERTA'!M34</f>
        <v>0</v>
      </c>
      <c r="N621" s="422">
        <f>'HORA CERTA'!N34</f>
        <v>0</v>
      </c>
      <c r="O621" s="423">
        <f>'HORA CERTA'!O34</f>
        <v>384</v>
      </c>
      <c r="P621" s="423">
        <f>'HORA CERTA'!P34</f>
        <v>365</v>
      </c>
      <c r="Q621" s="436">
        <f>'HORA CERTA'!Q34</f>
        <v>0.95052083333333337</v>
      </c>
    </row>
    <row r="622" spans="1:17">
      <c r="A622" s="81" t="str">
        <f>'HORA CERTA'!A35</f>
        <v>US Obstétrico Morfológico</v>
      </c>
      <c r="B622" s="101">
        <f>'HORA CERTA'!B35</f>
        <v>100</v>
      </c>
      <c r="C622" s="84">
        <f>'HORA CERTA'!C35</f>
        <v>120</v>
      </c>
      <c r="D622" s="84">
        <f>'HORA CERTA'!D35</f>
        <v>118</v>
      </c>
      <c r="E622" s="84">
        <f>'HORA CERTA'!E35</f>
        <v>116</v>
      </c>
      <c r="F622" s="84">
        <f>'HORA CERTA'!F35</f>
        <v>129</v>
      </c>
      <c r="G622" s="84">
        <f>'HORA CERTA'!G35</f>
        <v>115</v>
      </c>
      <c r="H622" s="84">
        <f>'HORA CERTA'!H35</f>
        <v>116</v>
      </c>
      <c r="I622" s="422">
        <f>'HORA CERTA'!I35</f>
        <v>0</v>
      </c>
      <c r="J622" s="422">
        <f>'HORA CERTA'!J35</f>
        <v>0</v>
      </c>
      <c r="K622" s="422">
        <f>'HORA CERTA'!K35</f>
        <v>0</v>
      </c>
      <c r="L622" s="422">
        <f>'HORA CERTA'!L35</f>
        <v>0</v>
      </c>
      <c r="M622" s="422">
        <f>'HORA CERTA'!M35</f>
        <v>0</v>
      </c>
      <c r="N622" s="422">
        <f>'HORA CERTA'!N35</f>
        <v>0</v>
      </c>
      <c r="O622" s="423">
        <f>'HORA CERTA'!O35</f>
        <v>600</v>
      </c>
      <c r="P622" s="423">
        <f>'HORA CERTA'!P35</f>
        <v>714</v>
      </c>
      <c r="Q622" s="436">
        <f>'HORA CERTA'!Q35</f>
        <v>1.19</v>
      </c>
    </row>
    <row r="623" spans="1:17">
      <c r="A623" s="81" t="str">
        <f>'HORA CERTA'!A36</f>
        <v>US Mamária Bilateral</v>
      </c>
      <c r="B623" s="439">
        <f>'HORA CERTA'!B36</f>
        <v>70</v>
      </c>
      <c r="C623" s="422">
        <f>'HORA CERTA'!C36</f>
        <v>81</v>
      </c>
      <c r="D623" s="422">
        <f>'HORA CERTA'!D36</f>
        <v>97</v>
      </c>
      <c r="E623" s="422">
        <f>'HORA CERTA'!E36</f>
        <v>86</v>
      </c>
      <c r="F623" s="422">
        <f>'HORA CERTA'!F36</f>
        <v>82</v>
      </c>
      <c r="G623" s="422">
        <f>'HORA CERTA'!G36</f>
        <v>72</v>
      </c>
      <c r="H623" s="422">
        <f>'HORA CERTA'!H36</f>
        <v>66</v>
      </c>
      <c r="I623" s="422">
        <f>'HORA CERTA'!I36</f>
        <v>0</v>
      </c>
      <c r="J623" s="422">
        <f>'HORA CERTA'!J36</f>
        <v>0</v>
      </c>
      <c r="K623" s="422">
        <f>'HORA CERTA'!K36</f>
        <v>0</v>
      </c>
      <c r="L623" s="422">
        <f>'HORA CERTA'!L36</f>
        <v>0</v>
      </c>
      <c r="M623" s="422">
        <f>'HORA CERTA'!M36</f>
        <v>0</v>
      </c>
      <c r="N623" s="422">
        <f>'HORA CERTA'!N36</f>
        <v>0</v>
      </c>
      <c r="O623" s="423">
        <f>'HORA CERTA'!O36</f>
        <v>420</v>
      </c>
      <c r="P623" s="423">
        <f>'HORA CERTA'!P36</f>
        <v>484</v>
      </c>
      <c r="Q623" s="436">
        <f>'HORA CERTA'!Q36</f>
        <v>1.1523809523809523</v>
      </c>
    </row>
    <row r="624" spans="1:17">
      <c r="A624" s="81" t="str">
        <f>'HORA CERTA'!A37</f>
        <v>US Geral + US Obstétrico</v>
      </c>
      <c r="B624" s="439">
        <f>'HORA CERTA'!B37</f>
        <v>954</v>
      </c>
      <c r="C624" s="422">
        <f>'HORA CERTA'!C37</f>
        <v>1025</v>
      </c>
      <c r="D624" s="422">
        <f>'HORA CERTA'!D37</f>
        <v>836</v>
      </c>
      <c r="E624" s="422">
        <f>'HORA CERTA'!E37</f>
        <v>1007</v>
      </c>
      <c r="F624" s="422">
        <f>'HORA CERTA'!F37</f>
        <v>982</v>
      </c>
      <c r="G624" s="422">
        <f>'HORA CERTA'!G37</f>
        <v>958</v>
      </c>
      <c r="H624" s="422">
        <f>'HORA CERTA'!H37</f>
        <v>702</v>
      </c>
      <c r="I624" s="422">
        <f>'HORA CERTA'!I37</f>
        <v>0</v>
      </c>
      <c r="J624" s="422">
        <f>'HORA CERTA'!J37</f>
        <v>0</v>
      </c>
      <c r="K624" s="422">
        <f>'HORA CERTA'!K37</f>
        <v>0</v>
      </c>
      <c r="L624" s="422">
        <f>'HORA CERTA'!L37</f>
        <v>0</v>
      </c>
      <c r="M624" s="422">
        <f>'HORA CERTA'!M37</f>
        <v>0</v>
      </c>
      <c r="N624" s="422">
        <f>'HORA CERTA'!N37</f>
        <v>0</v>
      </c>
      <c r="O624" s="423">
        <f>'HORA CERTA'!O37</f>
        <v>5724</v>
      </c>
      <c r="P624" s="423">
        <f>'HORA CERTA'!P37</f>
        <v>5510</v>
      </c>
      <c r="Q624" s="436">
        <f>'HORA CERTA'!Q37</f>
        <v>0.96261355695317963</v>
      </c>
    </row>
    <row r="625" spans="1:17">
      <c r="A625" s="81" t="str">
        <f>'HORA CERTA'!A38</f>
        <v>US Doppler de Fluxo Obstétrico</v>
      </c>
      <c r="B625" s="439">
        <f>'HORA CERTA'!B38</f>
        <v>12</v>
      </c>
      <c r="C625" s="422">
        <f>'HORA CERTA'!C38</f>
        <v>25</v>
      </c>
      <c r="D625" s="422">
        <f>'HORA CERTA'!D38</f>
        <v>23</v>
      </c>
      <c r="E625" s="422">
        <f>'HORA CERTA'!E38</f>
        <v>16</v>
      </c>
      <c r="F625" s="422">
        <f>'HORA CERTA'!F38</f>
        <v>31</v>
      </c>
      <c r="G625" s="422">
        <f>'HORA CERTA'!G38</f>
        <v>13</v>
      </c>
      <c r="H625" s="422">
        <f>'HORA CERTA'!H38</f>
        <v>9</v>
      </c>
      <c r="I625" s="422">
        <f>'HORA CERTA'!I38</f>
        <v>0</v>
      </c>
      <c r="J625" s="422">
        <f>'HORA CERTA'!J38</f>
        <v>0</v>
      </c>
      <c r="K625" s="422">
        <f>'HORA CERTA'!K38</f>
        <v>0</v>
      </c>
      <c r="L625" s="422">
        <f>'HORA CERTA'!L38</f>
        <v>0</v>
      </c>
      <c r="M625" s="422">
        <f>'HORA CERTA'!M38</f>
        <v>0</v>
      </c>
      <c r="N625" s="422">
        <f>'HORA CERTA'!N38</f>
        <v>0</v>
      </c>
      <c r="O625" s="423">
        <f>'HORA CERTA'!O38</f>
        <v>72</v>
      </c>
      <c r="P625" s="423">
        <f>'HORA CERTA'!P38</f>
        <v>117</v>
      </c>
      <c r="Q625" s="436">
        <f>'HORA CERTA'!Q38</f>
        <v>1.625</v>
      </c>
    </row>
    <row r="626" spans="1:17">
      <c r="A626" s="81" t="str">
        <f>'HORA CERTA'!A39</f>
        <v>Nasofibroscopia</v>
      </c>
      <c r="B626" s="439">
        <f>'HORA CERTA'!B39</f>
        <v>40</v>
      </c>
      <c r="C626" s="422">
        <f>'HORA CERTA'!C39</f>
        <v>59</v>
      </c>
      <c r="D626" s="422">
        <f>'HORA CERTA'!D39</f>
        <v>59</v>
      </c>
      <c r="E626" s="422">
        <f>'HORA CERTA'!E39</f>
        <v>23</v>
      </c>
      <c r="F626" s="422">
        <f>'HORA CERTA'!F39</f>
        <v>60</v>
      </c>
      <c r="G626" s="422">
        <f>'HORA CERTA'!G39</f>
        <v>53</v>
      </c>
      <c r="H626" s="422">
        <f>'HORA CERTA'!H39</f>
        <v>48</v>
      </c>
      <c r="I626" s="422">
        <f>'HORA CERTA'!I39</f>
        <v>0</v>
      </c>
      <c r="J626" s="422">
        <f>'HORA CERTA'!J39</f>
        <v>0</v>
      </c>
      <c r="K626" s="422">
        <f>'HORA CERTA'!K39</f>
        <v>0</v>
      </c>
      <c r="L626" s="422">
        <f>'HORA CERTA'!L39</f>
        <v>0</v>
      </c>
      <c r="M626" s="422">
        <f>'HORA CERTA'!M39</f>
        <v>0</v>
      </c>
      <c r="N626" s="422">
        <f>'HORA CERTA'!N39</f>
        <v>0</v>
      </c>
      <c r="O626" s="423">
        <f>'HORA CERTA'!O39</f>
        <v>240</v>
      </c>
      <c r="P626" s="423">
        <f>'HORA CERTA'!P39</f>
        <v>302</v>
      </c>
      <c r="Q626" s="436">
        <f>'HORA CERTA'!Q39</f>
        <v>1.2583333333333333</v>
      </c>
    </row>
    <row r="627" spans="1:17">
      <c r="A627" s="81" t="str">
        <f>'HORA CERTA'!A40</f>
        <v>US Doppler Aterial e Venoso MMSS e MMII</v>
      </c>
      <c r="B627" s="439">
        <f>'HORA CERTA'!B40</f>
        <v>220</v>
      </c>
      <c r="C627" s="422">
        <f>'HORA CERTA'!C40</f>
        <v>244</v>
      </c>
      <c r="D627" s="422">
        <f>'HORA CERTA'!D40</f>
        <v>241</v>
      </c>
      <c r="E627" s="422">
        <f>'HORA CERTA'!E40</f>
        <v>257</v>
      </c>
      <c r="F627" s="422">
        <f>'HORA CERTA'!F40</f>
        <v>213</v>
      </c>
      <c r="G627" s="422">
        <f>'HORA CERTA'!G40</f>
        <v>178</v>
      </c>
      <c r="H627" s="422">
        <f>'HORA CERTA'!H40</f>
        <v>197</v>
      </c>
      <c r="I627" s="422">
        <f>'HORA CERTA'!I40</f>
        <v>0</v>
      </c>
      <c r="J627" s="422">
        <f>'HORA CERTA'!J40</f>
        <v>0</v>
      </c>
      <c r="K627" s="422">
        <f>'HORA CERTA'!K40</f>
        <v>0</v>
      </c>
      <c r="L627" s="422">
        <f>'HORA CERTA'!L40</f>
        <v>0</v>
      </c>
      <c r="M627" s="422">
        <f>'HORA CERTA'!M40</f>
        <v>0</v>
      </c>
      <c r="N627" s="422">
        <f>'HORA CERTA'!N40</f>
        <v>0</v>
      </c>
      <c r="O627" s="423">
        <f>'HORA CERTA'!O40</f>
        <v>1320</v>
      </c>
      <c r="P627" s="423">
        <f>'HORA CERTA'!P40</f>
        <v>1330</v>
      </c>
      <c r="Q627" s="436">
        <f>'HORA CERTA'!Q40</f>
        <v>1.0075757575757576</v>
      </c>
    </row>
    <row r="628" spans="1:17" ht="16.5" thickBot="1">
      <c r="A628" s="81" t="str">
        <f>'HORA CERTA'!A41</f>
        <v>Histeroscopia Diagnóstica</v>
      </c>
      <c r="B628" s="439">
        <f>'HORA CERTA'!B41</f>
        <v>30</v>
      </c>
      <c r="C628" s="422">
        <f>'HORA CERTA'!C41</f>
        <v>27</v>
      </c>
      <c r="D628" s="422">
        <f>'HORA CERTA'!D41</f>
        <v>35</v>
      </c>
      <c r="E628" s="422">
        <f>'HORA CERTA'!E41</f>
        <v>26</v>
      </c>
      <c r="F628" s="422">
        <f>'HORA CERTA'!F41</f>
        <v>25</v>
      </c>
      <c r="G628" s="422">
        <f>'HORA CERTA'!G41</f>
        <v>29</v>
      </c>
      <c r="H628" s="422">
        <f>'HORA CERTA'!H41</f>
        <v>31</v>
      </c>
      <c r="I628" s="422">
        <f>'HORA CERTA'!I41</f>
        <v>0</v>
      </c>
      <c r="J628" s="422">
        <f>'HORA CERTA'!J41</f>
        <v>0</v>
      </c>
      <c r="K628" s="422">
        <f>'HORA CERTA'!K41</f>
        <v>0</v>
      </c>
      <c r="L628" s="422">
        <f>'HORA CERTA'!L41</f>
        <v>0</v>
      </c>
      <c r="M628" s="422">
        <f>'HORA CERTA'!M41</f>
        <v>0</v>
      </c>
      <c r="N628" s="422">
        <f>'HORA CERTA'!N41</f>
        <v>0</v>
      </c>
      <c r="O628" s="423">
        <f>'HORA CERTA'!O41</f>
        <v>180</v>
      </c>
      <c r="P628" s="423">
        <f>'HORA CERTA'!P41</f>
        <v>173</v>
      </c>
      <c r="Q628" s="436">
        <f>'HORA CERTA'!Q41</f>
        <v>0.96111111111111114</v>
      </c>
    </row>
    <row r="629" spans="1:17" ht="16.5" thickBot="1">
      <c r="A629" s="175" t="str">
        <f>'HORA CERTA'!A42</f>
        <v>SOMA</v>
      </c>
      <c r="B629" s="174">
        <f>'HORA CERTA'!B42</f>
        <v>3080</v>
      </c>
      <c r="C629" s="233">
        <f>'HORA CERTA'!C42</f>
        <v>3342</v>
      </c>
      <c r="D629" s="233">
        <f>'HORA CERTA'!D42</f>
        <v>3171</v>
      </c>
      <c r="E629" s="233">
        <f>'HORA CERTA'!E42</f>
        <v>3391</v>
      </c>
      <c r="F629" s="233">
        <f>'HORA CERTA'!F42</f>
        <v>3183</v>
      </c>
      <c r="G629" s="233">
        <f>'HORA CERTA'!G42</f>
        <v>3049</v>
      </c>
      <c r="H629" s="233">
        <f>'HORA CERTA'!H42</f>
        <v>2537</v>
      </c>
      <c r="I629" s="233">
        <f>'HORA CERTA'!I42</f>
        <v>0</v>
      </c>
      <c r="J629" s="233">
        <f>'HORA CERTA'!J42</f>
        <v>0</v>
      </c>
      <c r="K629" s="233">
        <f>'HORA CERTA'!K42</f>
        <v>0</v>
      </c>
      <c r="L629" s="233">
        <f>'HORA CERTA'!L42</f>
        <v>0</v>
      </c>
      <c r="M629" s="233">
        <f>'HORA CERTA'!M42</f>
        <v>0</v>
      </c>
      <c r="N629" s="233">
        <f>'HORA CERTA'!N42</f>
        <v>0</v>
      </c>
      <c r="O629" s="233">
        <f>'HORA CERTA'!O42</f>
        <v>18480</v>
      </c>
      <c r="P629" s="233">
        <f>'HORA CERTA'!P42</f>
        <v>18612</v>
      </c>
      <c r="Q629" s="145">
        <f>'HORA CERTA'!Q42</f>
        <v>1.0071428571428571</v>
      </c>
    </row>
    <row r="630" spans="1:17"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161"/>
    </row>
    <row r="631" spans="1:17" ht="16.5" thickBot="1">
      <c r="A631" s="454" t="s">
        <v>190</v>
      </c>
      <c r="B631" s="399"/>
      <c r="C631" s="399"/>
      <c r="D631" s="399"/>
      <c r="E631" s="399"/>
      <c r="F631" s="399"/>
      <c r="G631" s="399"/>
      <c r="H631" s="399"/>
      <c r="I631" s="399"/>
      <c r="J631" s="399"/>
      <c r="K631" s="399"/>
      <c r="L631" s="399"/>
      <c r="M631" s="399"/>
      <c r="N631" s="399"/>
      <c r="O631" s="399"/>
      <c r="P631" s="399"/>
      <c r="Q631" s="399"/>
    </row>
    <row r="632" spans="1:17" ht="16.5" thickBot="1">
      <c r="A632" s="97" t="s">
        <v>2</v>
      </c>
      <c r="B632" s="210" t="s">
        <v>194</v>
      </c>
      <c r="C632" s="79" t="s">
        <v>195</v>
      </c>
      <c r="D632" s="79" t="s">
        <v>196</v>
      </c>
      <c r="E632" s="79" t="s">
        <v>197</v>
      </c>
      <c r="F632" s="79" t="s">
        <v>198</v>
      </c>
      <c r="G632" s="79" t="s">
        <v>199</v>
      </c>
      <c r="H632" s="79" t="s">
        <v>200</v>
      </c>
      <c r="I632" s="79" t="s">
        <v>201</v>
      </c>
      <c r="J632" s="79" t="s">
        <v>202</v>
      </c>
      <c r="K632" s="79" t="s">
        <v>203</v>
      </c>
      <c r="L632" s="79" t="s">
        <v>204</v>
      </c>
      <c r="M632" s="79" t="s">
        <v>205</v>
      </c>
      <c r="N632" s="79" t="s">
        <v>206</v>
      </c>
      <c r="O632" s="79" t="s">
        <v>207</v>
      </c>
      <c r="P632" s="79" t="s">
        <v>208</v>
      </c>
      <c r="Q632" s="80" t="s">
        <v>19</v>
      </c>
    </row>
    <row r="633" spans="1:17" ht="16.5" thickTop="1">
      <c r="A633" s="237" t="str">
        <f>'CS ESCOLA BUTANTÃ'!A9</f>
        <v>Atividades Individuais - Assistente Social</v>
      </c>
      <c r="B633" s="439">
        <f>'CS ESCOLA BUTANTÃ'!B9</f>
        <v>61</v>
      </c>
      <c r="C633" s="438">
        <f>'CS ESCOLA BUTANTÃ'!C9</f>
        <v>73</v>
      </c>
      <c r="D633" s="422">
        <f>'CS ESCOLA BUTANTÃ'!D9</f>
        <v>75</v>
      </c>
      <c r="E633" s="422">
        <f>'CS ESCOLA BUTANTÃ'!E9</f>
        <v>63</v>
      </c>
      <c r="F633" s="422" t="str">
        <f>'CS ESCOLA BUTANTÃ'!F9</f>
        <v>-</v>
      </c>
      <c r="G633" s="422">
        <f>'CS ESCOLA BUTANTÃ'!G9</f>
        <v>56</v>
      </c>
      <c r="H633" s="422">
        <f>'CS ESCOLA BUTANTÃ'!H9</f>
        <v>35</v>
      </c>
      <c r="I633" s="422">
        <f>'CS ESCOLA BUTANTÃ'!I9</f>
        <v>0</v>
      </c>
      <c r="J633" s="422">
        <f>'CS ESCOLA BUTANTÃ'!J9</f>
        <v>0</v>
      </c>
      <c r="K633" s="422">
        <f>'CS ESCOLA BUTANTÃ'!K9</f>
        <v>0</v>
      </c>
      <c r="L633" s="422">
        <f>'CS ESCOLA BUTANTÃ'!L9</f>
        <v>0</v>
      </c>
      <c r="M633" s="422">
        <f>'CS ESCOLA BUTANTÃ'!M9</f>
        <v>0</v>
      </c>
      <c r="N633" s="422">
        <f>'CS ESCOLA BUTANTÃ'!N9</f>
        <v>0</v>
      </c>
      <c r="O633" s="423">
        <f>'CS ESCOLA BUTANTÃ'!O9</f>
        <v>366</v>
      </c>
      <c r="P633" s="423">
        <f>'CS ESCOLA BUTANTÃ'!P9</f>
        <v>302</v>
      </c>
      <c r="Q633" s="436">
        <f>'CS ESCOLA BUTANTÃ'!Q9</f>
        <v>0.82513661202185795</v>
      </c>
    </row>
    <row r="634" spans="1:17">
      <c r="A634" s="237" t="str">
        <f>'CS ESCOLA BUTANTÃ'!A10</f>
        <v>Atividades Individuais - Farmacêutico</v>
      </c>
      <c r="B634" s="439">
        <f>'CS ESCOLA BUTANTÃ'!B10</f>
        <v>96</v>
      </c>
      <c r="C634" s="438">
        <f>'CS ESCOLA BUTANTÃ'!C10</f>
        <v>66</v>
      </c>
      <c r="D634" s="422">
        <f>'CS ESCOLA BUTANTÃ'!D10</f>
        <v>52</v>
      </c>
      <c r="E634" s="422">
        <f>'CS ESCOLA BUTANTÃ'!E10</f>
        <v>111</v>
      </c>
      <c r="F634" s="422" t="str">
        <f>'CS ESCOLA BUTANTÃ'!F10</f>
        <v>-</v>
      </c>
      <c r="G634" s="422">
        <f>'CS ESCOLA BUTANTÃ'!G10</f>
        <v>91</v>
      </c>
      <c r="H634" s="422">
        <f>'CS ESCOLA BUTANTÃ'!H10</f>
        <v>36</v>
      </c>
      <c r="I634" s="422">
        <f>'CS ESCOLA BUTANTÃ'!I10</f>
        <v>0</v>
      </c>
      <c r="J634" s="422">
        <f>'CS ESCOLA BUTANTÃ'!J10</f>
        <v>0</v>
      </c>
      <c r="K634" s="422">
        <f>'CS ESCOLA BUTANTÃ'!K10</f>
        <v>0</v>
      </c>
      <c r="L634" s="422">
        <f>'CS ESCOLA BUTANTÃ'!L10</f>
        <v>0</v>
      </c>
      <c r="M634" s="422">
        <f>'CS ESCOLA BUTANTÃ'!M10</f>
        <v>0</v>
      </c>
      <c r="N634" s="422">
        <f>'CS ESCOLA BUTANTÃ'!N10</f>
        <v>0</v>
      </c>
      <c r="O634" s="423">
        <f>'CS ESCOLA BUTANTÃ'!O10</f>
        <v>576</v>
      </c>
      <c r="P634" s="423">
        <f>'CS ESCOLA BUTANTÃ'!P10</f>
        <v>356</v>
      </c>
      <c r="Q634" s="436">
        <f>'CS ESCOLA BUTANTÃ'!Q10</f>
        <v>0.61805555555555558</v>
      </c>
    </row>
    <row r="635" spans="1:17">
      <c r="A635" s="237" t="str">
        <f>'CS ESCOLA BUTANTÃ'!A11</f>
        <v xml:space="preserve">Consulta Enfermagem do Enfermeiro </v>
      </c>
      <c r="B635" s="439">
        <f>'CS ESCOLA BUTANTÃ'!B11</f>
        <v>288</v>
      </c>
      <c r="C635" s="438">
        <f>'CS ESCOLA BUTANTÃ'!C11</f>
        <v>200</v>
      </c>
      <c r="D635" s="422">
        <f>'CS ESCOLA BUTANTÃ'!D11</f>
        <v>268</v>
      </c>
      <c r="E635" s="422">
        <f>'CS ESCOLA BUTANTÃ'!E11</f>
        <v>387</v>
      </c>
      <c r="F635" s="422">
        <f>'CS ESCOLA BUTANTÃ'!F11</f>
        <v>200</v>
      </c>
      <c r="G635" s="422">
        <f>'CS ESCOLA BUTANTÃ'!G11</f>
        <v>321</v>
      </c>
      <c r="H635" s="422">
        <f>'CS ESCOLA BUTANTÃ'!H11</f>
        <v>248</v>
      </c>
      <c r="I635" s="422">
        <f>'CS ESCOLA BUTANTÃ'!I11</f>
        <v>0</v>
      </c>
      <c r="J635" s="422">
        <f>'CS ESCOLA BUTANTÃ'!J11</f>
        <v>0</v>
      </c>
      <c r="K635" s="422">
        <f>'CS ESCOLA BUTANTÃ'!K11</f>
        <v>0</v>
      </c>
      <c r="L635" s="422">
        <f>'CS ESCOLA BUTANTÃ'!L11</f>
        <v>0</v>
      </c>
      <c r="M635" s="422">
        <f>'CS ESCOLA BUTANTÃ'!M11</f>
        <v>0</v>
      </c>
      <c r="N635" s="422">
        <f>'CS ESCOLA BUTANTÃ'!N11</f>
        <v>0</v>
      </c>
      <c r="O635" s="423">
        <f>'CS ESCOLA BUTANTÃ'!O11</f>
        <v>1728</v>
      </c>
      <c r="P635" s="423">
        <f>'CS ESCOLA BUTANTÃ'!P11</f>
        <v>1624</v>
      </c>
      <c r="Q635" s="436">
        <f>'CS ESCOLA BUTANTÃ'!Q11</f>
        <v>0.93981481481481477</v>
      </c>
    </row>
    <row r="636" spans="1:17">
      <c r="A636" s="237" t="str">
        <f>'CS ESCOLA BUTANTÃ'!A12</f>
        <v>Consulta Enfermagem do Enfermeiro ESF</v>
      </c>
      <c r="B636" s="439">
        <f>'CS ESCOLA BUTANTÃ'!B12</f>
        <v>540</v>
      </c>
      <c r="C636" s="438">
        <f>'CS ESCOLA BUTANTÃ'!C12</f>
        <v>669</v>
      </c>
      <c r="D636" s="422">
        <f>'CS ESCOLA BUTANTÃ'!D12</f>
        <v>479</v>
      </c>
      <c r="E636" s="422">
        <f>'CS ESCOLA BUTANTÃ'!E12</f>
        <v>502</v>
      </c>
      <c r="F636" s="422">
        <f>'CS ESCOLA BUTANTÃ'!F12</f>
        <v>532</v>
      </c>
      <c r="G636" s="422">
        <f>'CS ESCOLA BUTANTÃ'!G12</f>
        <v>632</v>
      </c>
      <c r="H636" s="422">
        <f>'CS ESCOLA BUTANTÃ'!H12</f>
        <v>378</v>
      </c>
      <c r="I636" s="422">
        <f>'CS ESCOLA BUTANTÃ'!I12</f>
        <v>0</v>
      </c>
      <c r="J636" s="422">
        <f>'CS ESCOLA BUTANTÃ'!J12</f>
        <v>0</v>
      </c>
      <c r="K636" s="422">
        <f>'CS ESCOLA BUTANTÃ'!K12</f>
        <v>0</v>
      </c>
      <c r="L636" s="422">
        <f>'CS ESCOLA BUTANTÃ'!L12</f>
        <v>0</v>
      </c>
      <c r="M636" s="422">
        <f>'CS ESCOLA BUTANTÃ'!M12</f>
        <v>0</v>
      </c>
      <c r="N636" s="422">
        <f>'CS ESCOLA BUTANTÃ'!N12</f>
        <v>0</v>
      </c>
      <c r="O636" s="423">
        <f>'CS ESCOLA BUTANTÃ'!O12</f>
        <v>3240</v>
      </c>
      <c r="P636" s="423">
        <f>'CS ESCOLA BUTANTÃ'!P12</f>
        <v>3192</v>
      </c>
      <c r="Q636" s="436">
        <f>'CS ESCOLA BUTANTÃ'!Q12</f>
        <v>0.98518518518518516</v>
      </c>
    </row>
    <row r="637" spans="1:17">
      <c r="A637" s="237" t="str">
        <f>'CS ESCOLA BUTANTÃ'!A13</f>
        <v>Consulta Médica do Médico ESF</v>
      </c>
      <c r="B637" s="439">
        <f>'CS ESCOLA BUTANTÃ'!B13</f>
        <v>1248</v>
      </c>
      <c r="C637" s="438">
        <f>'CS ESCOLA BUTANTÃ'!C13</f>
        <v>1085</v>
      </c>
      <c r="D637" s="422">
        <f>'CS ESCOLA BUTANTÃ'!D13</f>
        <v>812</v>
      </c>
      <c r="E637" s="422">
        <f>'CS ESCOLA BUTANTÃ'!E13</f>
        <v>982</v>
      </c>
      <c r="F637" s="422">
        <f>'CS ESCOLA BUTANTÃ'!F13</f>
        <v>695</v>
      </c>
      <c r="G637" s="422">
        <f>'CS ESCOLA BUTANTÃ'!G13</f>
        <v>1001</v>
      </c>
      <c r="H637" s="422">
        <f>'CS ESCOLA BUTANTÃ'!H13</f>
        <v>665</v>
      </c>
      <c r="I637" s="422">
        <f>'CS ESCOLA BUTANTÃ'!I13</f>
        <v>0</v>
      </c>
      <c r="J637" s="422">
        <f>'CS ESCOLA BUTANTÃ'!J13</f>
        <v>0</v>
      </c>
      <c r="K637" s="422">
        <f>'CS ESCOLA BUTANTÃ'!K13</f>
        <v>0</v>
      </c>
      <c r="L637" s="422">
        <f>'CS ESCOLA BUTANTÃ'!L13</f>
        <v>0</v>
      </c>
      <c r="M637" s="422">
        <f>'CS ESCOLA BUTANTÃ'!M13</f>
        <v>0</v>
      </c>
      <c r="N637" s="422">
        <f>'CS ESCOLA BUTANTÃ'!N13</f>
        <v>0</v>
      </c>
      <c r="O637" s="423">
        <f>'CS ESCOLA BUTANTÃ'!O13</f>
        <v>7488</v>
      </c>
      <c r="P637" s="423">
        <f>'CS ESCOLA BUTANTÃ'!P13</f>
        <v>5240</v>
      </c>
      <c r="Q637" s="436">
        <f>'CS ESCOLA BUTANTÃ'!Q13</f>
        <v>0.69978632478632474</v>
      </c>
    </row>
    <row r="638" spans="1:17" ht="25.5" customHeight="1">
      <c r="A638" s="237" t="str">
        <f>'CS ESCOLA BUTANTÃ'!A14</f>
        <v xml:space="preserve">Consulta/At Domiciliar do Enfermeiro </v>
      </c>
      <c r="B638" s="439">
        <f>'CS ESCOLA BUTANTÃ'!B14</f>
        <v>20</v>
      </c>
      <c r="C638" s="438">
        <f>'CS ESCOLA BUTANTÃ'!C14</f>
        <v>66</v>
      </c>
      <c r="D638" s="422">
        <f>'CS ESCOLA BUTANTÃ'!D14</f>
        <v>27</v>
      </c>
      <c r="E638" s="422">
        <f>'CS ESCOLA BUTANTÃ'!E14</f>
        <v>15</v>
      </c>
      <c r="F638" s="422">
        <f>'CS ESCOLA BUTANTÃ'!F14</f>
        <v>4</v>
      </c>
      <c r="G638" s="422">
        <f>'CS ESCOLA BUTANTÃ'!G14</f>
        <v>20</v>
      </c>
      <c r="H638" s="422">
        <f>'CS ESCOLA BUTANTÃ'!H14</f>
        <v>12</v>
      </c>
      <c r="I638" s="422">
        <f>'CS ESCOLA BUTANTÃ'!I14</f>
        <v>0</v>
      </c>
      <c r="J638" s="422">
        <f>'CS ESCOLA BUTANTÃ'!J14</f>
        <v>0</v>
      </c>
      <c r="K638" s="422">
        <f>'CS ESCOLA BUTANTÃ'!K14</f>
        <v>0</v>
      </c>
      <c r="L638" s="422">
        <f>'CS ESCOLA BUTANTÃ'!L14</f>
        <v>0</v>
      </c>
      <c r="M638" s="422">
        <f>'CS ESCOLA BUTANTÃ'!M14</f>
        <v>0</v>
      </c>
      <c r="N638" s="422">
        <f>'CS ESCOLA BUTANTÃ'!N14</f>
        <v>0</v>
      </c>
      <c r="O638" s="423">
        <f>'CS ESCOLA BUTANTÃ'!O14</f>
        <v>120</v>
      </c>
      <c r="P638" s="423">
        <f>'CS ESCOLA BUTANTÃ'!P14</f>
        <v>144</v>
      </c>
      <c r="Q638" s="436">
        <f>'CS ESCOLA BUTANTÃ'!Q14</f>
        <v>1.2</v>
      </c>
    </row>
    <row r="639" spans="1:17">
      <c r="A639" s="237" t="str">
        <f>'CS ESCOLA BUTANTÃ'!A15</f>
        <v>Consulta/At Domiciliar do Enfermeiro ESF</v>
      </c>
      <c r="B639" s="439">
        <f>'CS ESCOLA BUTANTÃ'!B15</f>
        <v>48</v>
      </c>
      <c r="C639" s="438">
        <f>'CS ESCOLA BUTANTÃ'!C15</f>
        <v>59</v>
      </c>
      <c r="D639" s="422">
        <f>'CS ESCOLA BUTANTÃ'!D15</f>
        <v>37</v>
      </c>
      <c r="E639" s="422">
        <f>'CS ESCOLA BUTANTÃ'!E15</f>
        <v>17</v>
      </c>
      <c r="F639" s="422">
        <f>'CS ESCOLA BUTANTÃ'!F15</f>
        <v>32</v>
      </c>
      <c r="G639" s="422">
        <f>'CS ESCOLA BUTANTÃ'!G15</f>
        <v>44</v>
      </c>
      <c r="H639" s="422">
        <f>'CS ESCOLA BUTANTÃ'!H15</f>
        <v>34</v>
      </c>
      <c r="I639" s="422">
        <f>'CS ESCOLA BUTANTÃ'!I15</f>
        <v>0</v>
      </c>
      <c r="J639" s="422">
        <f>'CS ESCOLA BUTANTÃ'!J15</f>
        <v>0</v>
      </c>
      <c r="K639" s="422">
        <f>'CS ESCOLA BUTANTÃ'!K15</f>
        <v>0</v>
      </c>
      <c r="L639" s="422">
        <f>'CS ESCOLA BUTANTÃ'!L15</f>
        <v>0</v>
      </c>
      <c r="M639" s="422">
        <f>'CS ESCOLA BUTANTÃ'!M15</f>
        <v>0</v>
      </c>
      <c r="N639" s="422">
        <f>'CS ESCOLA BUTANTÃ'!N15</f>
        <v>0</v>
      </c>
      <c r="O639" s="423">
        <f>'CS ESCOLA BUTANTÃ'!O15</f>
        <v>288</v>
      </c>
      <c r="P639" s="423">
        <f>'CS ESCOLA BUTANTÃ'!P15</f>
        <v>223</v>
      </c>
      <c r="Q639" s="436">
        <f>'CS ESCOLA BUTANTÃ'!Q15</f>
        <v>0.77430555555555558</v>
      </c>
    </row>
    <row r="640" spans="1:17" ht="25.5" customHeight="1">
      <c r="A640" s="237" t="str">
        <f>'CS ESCOLA BUTANTÃ'!A16</f>
        <v>Consulta/At Domiciliar do Médico ESF</v>
      </c>
      <c r="B640" s="439">
        <f>'CS ESCOLA BUTANTÃ'!B16</f>
        <v>48</v>
      </c>
      <c r="C640" s="438">
        <f>'CS ESCOLA BUTANTÃ'!C16</f>
        <v>22</v>
      </c>
      <c r="D640" s="422">
        <f>'CS ESCOLA BUTANTÃ'!D16</f>
        <v>30</v>
      </c>
      <c r="E640" s="422">
        <f>'CS ESCOLA BUTANTÃ'!E16</f>
        <v>28</v>
      </c>
      <c r="F640" s="422">
        <f>'CS ESCOLA BUTANTÃ'!F16</f>
        <v>19</v>
      </c>
      <c r="G640" s="422">
        <f>'CS ESCOLA BUTANTÃ'!G16</f>
        <v>39</v>
      </c>
      <c r="H640" s="422">
        <f>'CS ESCOLA BUTANTÃ'!H16</f>
        <v>37</v>
      </c>
      <c r="I640" s="422">
        <f>'CS ESCOLA BUTANTÃ'!I16</f>
        <v>0</v>
      </c>
      <c r="J640" s="422">
        <f>'CS ESCOLA BUTANTÃ'!J16</f>
        <v>0</v>
      </c>
      <c r="K640" s="422">
        <f>'CS ESCOLA BUTANTÃ'!K16</f>
        <v>0</v>
      </c>
      <c r="L640" s="422">
        <f>'CS ESCOLA BUTANTÃ'!L16</f>
        <v>0</v>
      </c>
      <c r="M640" s="422">
        <f>'CS ESCOLA BUTANTÃ'!M16</f>
        <v>0</v>
      </c>
      <c r="N640" s="422">
        <f>'CS ESCOLA BUTANTÃ'!N16</f>
        <v>0</v>
      </c>
      <c r="O640" s="423">
        <f>'CS ESCOLA BUTANTÃ'!O16</f>
        <v>288</v>
      </c>
      <c r="P640" s="423">
        <f>'CS ESCOLA BUTANTÃ'!P16</f>
        <v>175</v>
      </c>
      <c r="Q640" s="436">
        <f>'CS ESCOLA BUTANTÃ'!Q16</f>
        <v>0.60763888888888884</v>
      </c>
    </row>
    <row r="641" spans="1:17" ht="27" customHeight="1">
      <c r="A641" s="237" t="str">
        <f>'CS ESCOLA BUTANTÃ'!A17</f>
        <v>ESB I - Consultas/atendimentos - RT</v>
      </c>
      <c r="B641" s="439">
        <f>'CS ESCOLA BUTANTÃ'!B17</f>
        <v>86</v>
      </c>
      <c r="C641" s="438">
        <f>'CS ESCOLA BUTANTÃ'!C17</f>
        <v>129</v>
      </c>
      <c r="D641" s="422">
        <f>'CS ESCOLA BUTANTÃ'!D17</f>
        <v>117</v>
      </c>
      <c r="E641" s="422">
        <f>'CS ESCOLA BUTANTÃ'!E17</f>
        <v>116</v>
      </c>
      <c r="F641" s="422">
        <f>'CS ESCOLA BUTANTÃ'!F17</f>
        <v>84</v>
      </c>
      <c r="G641" s="422">
        <f>'CS ESCOLA BUTANTÃ'!G17</f>
        <v>120</v>
      </c>
      <c r="H641" s="422">
        <f>'CS ESCOLA BUTANTÃ'!H17</f>
        <v>89</v>
      </c>
      <c r="I641" s="422">
        <f>'CS ESCOLA BUTANTÃ'!I17</f>
        <v>0</v>
      </c>
      <c r="J641" s="422">
        <f>'CS ESCOLA BUTANTÃ'!J17</f>
        <v>0</v>
      </c>
      <c r="K641" s="422">
        <f>'CS ESCOLA BUTANTÃ'!K17</f>
        <v>0</v>
      </c>
      <c r="L641" s="422">
        <f>'CS ESCOLA BUTANTÃ'!L17</f>
        <v>0</v>
      </c>
      <c r="M641" s="422">
        <f>'CS ESCOLA BUTANTÃ'!M17</f>
        <v>0</v>
      </c>
      <c r="N641" s="422">
        <f>'CS ESCOLA BUTANTÃ'!N17</f>
        <v>0</v>
      </c>
      <c r="O641" s="423">
        <f>'CS ESCOLA BUTANTÃ'!O17</f>
        <v>516</v>
      </c>
      <c r="P641" s="423">
        <f>'CS ESCOLA BUTANTÃ'!P17</f>
        <v>655</v>
      </c>
      <c r="Q641" s="436">
        <f>'CS ESCOLA BUTANTÃ'!Q17</f>
        <v>1.2693798449612403</v>
      </c>
    </row>
    <row r="642" spans="1:17">
      <c r="A642" s="237" t="str">
        <f>'CS ESCOLA BUTANTÃ'!A18</f>
        <v>ESB I - TI clínico/restaurador - RT</v>
      </c>
      <c r="B642" s="439">
        <f>'CS ESCOLA BUTANTÃ'!B18</f>
        <v>20</v>
      </c>
      <c r="C642" s="438">
        <f>'CS ESCOLA BUTANTÃ'!C18</f>
        <v>30</v>
      </c>
      <c r="D642" s="422">
        <f>'CS ESCOLA BUTANTÃ'!D18</f>
        <v>30</v>
      </c>
      <c r="E642" s="422">
        <f>'CS ESCOLA BUTANTÃ'!E18</f>
        <v>24</v>
      </c>
      <c r="F642" s="422">
        <f>'CS ESCOLA BUTANTÃ'!F18</f>
        <v>21</v>
      </c>
      <c r="G642" s="422">
        <f>'CS ESCOLA BUTANTÃ'!G18</f>
        <v>29</v>
      </c>
      <c r="H642" s="422">
        <f>'CS ESCOLA BUTANTÃ'!H18</f>
        <v>23</v>
      </c>
      <c r="I642" s="422">
        <f>'CS ESCOLA BUTANTÃ'!I18</f>
        <v>0</v>
      </c>
      <c r="J642" s="422">
        <f>'CS ESCOLA BUTANTÃ'!J18</f>
        <v>0</v>
      </c>
      <c r="K642" s="422">
        <f>'CS ESCOLA BUTANTÃ'!K18</f>
        <v>0</v>
      </c>
      <c r="L642" s="422">
        <f>'CS ESCOLA BUTANTÃ'!L18</f>
        <v>0</v>
      </c>
      <c r="M642" s="422">
        <f>'CS ESCOLA BUTANTÃ'!M18</f>
        <v>0</v>
      </c>
      <c r="N642" s="422">
        <f>'CS ESCOLA BUTANTÃ'!N18</f>
        <v>0</v>
      </c>
      <c r="O642" s="423">
        <f>'CS ESCOLA BUTANTÃ'!O18</f>
        <v>120</v>
      </c>
      <c r="P642" s="423">
        <f>'CS ESCOLA BUTANTÃ'!P18</f>
        <v>157</v>
      </c>
      <c r="Q642" s="436">
        <f>'CS ESCOLA BUTANTÃ'!Q18</f>
        <v>1.3083333333333333</v>
      </c>
    </row>
    <row r="643" spans="1:17">
      <c r="A643" s="237" t="str">
        <f>'CS ESCOLA BUTANTÃ'!A19</f>
        <v>ESB I - TI Protese (monitoramento M29)</v>
      </c>
      <c r="B643" s="439">
        <f>'CS ESCOLA BUTANTÃ'!B19</f>
        <v>2</v>
      </c>
      <c r="C643" s="438">
        <f>'CS ESCOLA BUTANTÃ'!C19</f>
        <v>0</v>
      </c>
      <c r="D643" s="422">
        <f>'CS ESCOLA BUTANTÃ'!D19</f>
        <v>0</v>
      </c>
      <c r="E643" s="422">
        <f>'CS ESCOLA BUTANTÃ'!E19</f>
        <v>0</v>
      </c>
      <c r="F643" s="422">
        <f>'CS ESCOLA BUTANTÃ'!F19</f>
        <v>0</v>
      </c>
      <c r="G643" s="422">
        <f>'CS ESCOLA BUTANTÃ'!G19</f>
        <v>0</v>
      </c>
      <c r="H643" s="422">
        <f>'CS ESCOLA BUTANTÃ'!H19</f>
        <v>0</v>
      </c>
      <c r="I643" s="422">
        <f>'CS ESCOLA BUTANTÃ'!I19</f>
        <v>0</v>
      </c>
      <c r="J643" s="422">
        <f>'CS ESCOLA BUTANTÃ'!J19</f>
        <v>0</v>
      </c>
      <c r="K643" s="422">
        <f>'CS ESCOLA BUTANTÃ'!K19</f>
        <v>0</v>
      </c>
      <c r="L643" s="422">
        <f>'CS ESCOLA BUTANTÃ'!L19</f>
        <v>0</v>
      </c>
      <c r="M643" s="422">
        <f>'CS ESCOLA BUTANTÃ'!M19</f>
        <v>0</v>
      </c>
      <c r="N643" s="422">
        <f>'CS ESCOLA BUTANTÃ'!N19</f>
        <v>0</v>
      </c>
      <c r="O643" s="423">
        <f>'CS ESCOLA BUTANTÃ'!O19</f>
        <v>12</v>
      </c>
      <c r="P643" s="423">
        <f>'CS ESCOLA BUTANTÃ'!P19</f>
        <v>0</v>
      </c>
      <c r="Q643" s="436">
        <f>'CS ESCOLA BUTANTÃ'!Q19</f>
        <v>0</v>
      </c>
    </row>
    <row r="644" spans="1:17">
      <c r="A644" s="237" t="str">
        <f>'CS ESCOLA BUTANTÃ'!A20</f>
        <v>Atividades Coletivas - Assistente Social</v>
      </c>
      <c r="B644" s="439">
        <f>'CS ESCOLA BUTANTÃ'!B20</f>
        <v>15</v>
      </c>
      <c r="C644" s="438">
        <f>'CS ESCOLA BUTANTÃ'!C20</f>
        <v>0</v>
      </c>
      <c r="D644" s="422">
        <f>'CS ESCOLA BUTANTÃ'!D20</f>
        <v>0</v>
      </c>
      <c r="E644" s="422">
        <f>'CS ESCOLA BUTANTÃ'!E20</f>
        <v>0</v>
      </c>
      <c r="F644" s="422" t="str">
        <f>'CS ESCOLA BUTANTÃ'!F20</f>
        <v>-</v>
      </c>
      <c r="G644" s="422">
        <f>'CS ESCOLA BUTANTÃ'!G20</f>
        <v>0</v>
      </c>
      <c r="H644" s="422">
        <f>'CS ESCOLA BUTANTÃ'!H20</f>
        <v>0</v>
      </c>
      <c r="I644" s="422">
        <f>'CS ESCOLA BUTANTÃ'!I20</f>
        <v>0</v>
      </c>
      <c r="J644" s="422">
        <f>'CS ESCOLA BUTANTÃ'!J20</f>
        <v>0</v>
      </c>
      <c r="K644" s="422">
        <f>'CS ESCOLA BUTANTÃ'!K20</f>
        <v>0</v>
      </c>
      <c r="L644" s="422">
        <f>'CS ESCOLA BUTANTÃ'!L20</f>
        <v>0</v>
      </c>
      <c r="M644" s="422">
        <f>'CS ESCOLA BUTANTÃ'!M20</f>
        <v>0</v>
      </c>
      <c r="N644" s="422">
        <f>'CS ESCOLA BUTANTÃ'!N20</f>
        <v>0</v>
      </c>
      <c r="O644" s="423">
        <f>'CS ESCOLA BUTANTÃ'!O20</f>
        <v>60</v>
      </c>
      <c r="P644" s="423">
        <f>'CS ESCOLA BUTANTÃ'!P20</f>
        <v>0</v>
      </c>
      <c r="Q644" s="436">
        <f>'CS ESCOLA BUTANTÃ'!Q20</f>
        <v>0</v>
      </c>
    </row>
    <row r="645" spans="1:17">
      <c r="A645" s="237" t="str">
        <f>'CS ESCOLA BUTANTÃ'!A21</f>
        <v xml:space="preserve">Atividades Coletivas - Farmacêutico </v>
      </c>
      <c r="B645" s="439">
        <f>'CS ESCOLA BUTANTÃ'!B21</f>
        <v>16</v>
      </c>
      <c r="C645" s="438">
        <f>'CS ESCOLA BUTANTÃ'!C21</f>
        <v>0</v>
      </c>
      <c r="D645" s="422">
        <f>'CS ESCOLA BUTANTÃ'!D21</f>
        <v>0</v>
      </c>
      <c r="E645" s="422">
        <f>'CS ESCOLA BUTANTÃ'!E21</f>
        <v>0</v>
      </c>
      <c r="F645" s="422" t="str">
        <f>'CS ESCOLA BUTANTÃ'!F21</f>
        <v>-</v>
      </c>
      <c r="G645" s="422">
        <f>'CS ESCOLA BUTANTÃ'!G21</f>
        <v>0</v>
      </c>
      <c r="H645" s="422">
        <f>'CS ESCOLA BUTANTÃ'!H21</f>
        <v>0</v>
      </c>
      <c r="I645" s="422">
        <f>'CS ESCOLA BUTANTÃ'!I21</f>
        <v>0</v>
      </c>
      <c r="J645" s="422">
        <f>'CS ESCOLA BUTANTÃ'!J21</f>
        <v>0</v>
      </c>
      <c r="K645" s="422">
        <f>'CS ESCOLA BUTANTÃ'!K21</f>
        <v>0</v>
      </c>
      <c r="L645" s="422">
        <f>'CS ESCOLA BUTANTÃ'!L21</f>
        <v>0</v>
      </c>
      <c r="M645" s="422">
        <f>'CS ESCOLA BUTANTÃ'!M21</f>
        <v>0</v>
      </c>
      <c r="N645" s="422">
        <f>'CS ESCOLA BUTANTÃ'!N21</f>
        <v>0</v>
      </c>
      <c r="O645" s="423">
        <f>'CS ESCOLA BUTANTÃ'!O21</f>
        <v>64</v>
      </c>
      <c r="P645" s="423">
        <f>'CS ESCOLA BUTANTÃ'!P21</f>
        <v>0</v>
      </c>
      <c r="Q645" s="436">
        <f>'CS ESCOLA BUTANTÃ'!Q21</f>
        <v>0</v>
      </c>
    </row>
    <row r="646" spans="1:17">
      <c r="A646" s="237" t="str">
        <f>'CS ESCOLA BUTANTÃ'!A22</f>
        <v>PICS - Atividade coletiva</v>
      </c>
      <c r="B646" s="439">
        <f>'CS ESCOLA BUTANTÃ'!B22</f>
        <v>21</v>
      </c>
      <c r="C646" s="438">
        <f>'CS ESCOLA BUTANTÃ'!C22</f>
        <v>0</v>
      </c>
      <c r="D646" s="422">
        <f>'CS ESCOLA BUTANTÃ'!D22</f>
        <v>4</v>
      </c>
      <c r="E646" s="422">
        <f>'CS ESCOLA BUTANTÃ'!E22</f>
        <v>15</v>
      </c>
      <c r="F646" s="422">
        <f>'CS ESCOLA BUTANTÃ'!F22</f>
        <v>5</v>
      </c>
      <c r="G646" s="422">
        <f>'CS ESCOLA BUTANTÃ'!G22</f>
        <v>2</v>
      </c>
      <c r="H646" s="422">
        <f>'CS ESCOLA BUTANTÃ'!H22</f>
        <v>3</v>
      </c>
      <c r="I646" s="422">
        <f>'CS ESCOLA BUTANTÃ'!I22</f>
        <v>0</v>
      </c>
      <c r="J646" s="422">
        <f>'CS ESCOLA BUTANTÃ'!J22</f>
        <v>0</v>
      </c>
      <c r="K646" s="422">
        <f>'CS ESCOLA BUTANTÃ'!K22</f>
        <v>0</v>
      </c>
      <c r="L646" s="422">
        <f>'CS ESCOLA BUTANTÃ'!L22</f>
        <v>0</v>
      </c>
      <c r="M646" s="422">
        <f>'CS ESCOLA BUTANTÃ'!M22</f>
        <v>0</v>
      </c>
      <c r="N646" s="422">
        <f>'CS ESCOLA BUTANTÃ'!N22</f>
        <v>0</v>
      </c>
      <c r="O646" s="423">
        <f>'CS ESCOLA BUTANTÃ'!O22</f>
        <v>126</v>
      </c>
      <c r="P646" s="423">
        <f>'CS ESCOLA BUTANTÃ'!P22</f>
        <v>29</v>
      </c>
      <c r="Q646" s="436">
        <f>'CS ESCOLA BUTANTÃ'!Q22</f>
        <v>0.23015873015873015</v>
      </c>
    </row>
    <row r="647" spans="1:17">
      <c r="A647" s="237" t="str">
        <f>'CS ESCOLA BUTANTÃ'!A23</f>
        <v>PICS - Atividade individual</v>
      </c>
      <c r="B647" s="439">
        <f>'CS ESCOLA BUTANTÃ'!B23</f>
        <v>30</v>
      </c>
      <c r="C647" s="438">
        <f>'CS ESCOLA BUTANTÃ'!C23</f>
        <v>45</v>
      </c>
      <c r="D647" s="422">
        <f>'CS ESCOLA BUTANTÃ'!D23</f>
        <v>33</v>
      </c>
      <c r="E647" s="422">
        <f>'CS ESCOLA BUTANTÃ'!E23</f>
        <v>112</v>
      </c>
      <c r="F647" s="422">
        <f>'CS ESCOLA BUTANTÃ'!F23</f>
        <v>76</v>
      </c>
      <c r="G647" s="422">
        <f>'CS ESCOLA BUTANTÃ'!G23</f>
        <v>80</v>
      </c>
      <c r="H647" s="422">
        <f>'CS ESCOLA BUTANTÃ'!H23</f>
        <v>29</v>
      </c>
      <c r="I647" s="422">
        <f>'CS ESCOLA BUTANTÃ'!I23</f>
        <v>0</v>
      </c>
      <c r="J647" s="422">
        <f>'CS ESCOLA BUTANTÃ'!J23</f>
        <v>0</v>
      </c>
      <c r="K647" s="422">
        <f>'CS ESCOLA BUTANTÃ'!K23</f>
        <v>0</v>
      </c>
      <c r="L647" s="422">
        <f>'CS ESCOLA BUTANTÃ'!L23</f>
        <v>0</v>
      </c>
      <c r="M647" s="422">
        <f>'CS ESCOLA BUTANTÃ'!M23</f>
        <v>0</v>
      </c>
      <c r="N647" s="422">
        <f>'CS ESCOLA BUTANTÃ'!N23</f>
        <v>0</v>
      </c>
      <c r="O647" s="423">
        <f>'CS ESCOLA BUTANTÃ'!O23</f>
        <v>180</v>
      </c>
      <c r="P647" s="423">
        <f>'CS ESCOLA BUTANTÃ'!P23</f>
        <v>375</v>
      </c>
      <c r="Q647" s="436">
        <f>'CS ESCOLA BUTANTÃ'!Q23</f>
        <v>2.0833333333333335</v>
      </c>
    </row>
    <row r="648" spans="1:17" ht="24.75" customHeight="1">
      <c r="A648" s="237" t="str">
        <f>'CS ESCOLA BUTANTÃ'!A24</f>
        <v xml:space="preserve">Visita Domiciliar do Tec Enf </v>
      </c>
      <c r="B648" s="439">
        <f>'CS ESCOLA BUTANTÃ'!B24</f>
        <v>28</v>
      </c>
      <c r="C648" s="438">
        <f>'CS ESCOLA BUTANTÃ'!C24</f>
        <v>0</v>
      </c>
      <c r="D648" s="422">
        <f>'CS ESCOLA BUTANTÃ'!D24</f>
        <v>5</v>
      </c>
      <c r="E648" s="422">
        <f>'CS ESCOLA BUTANTÃ'!E24</f>
        <v>0</v>
      </c>
      <c r="F648" s="422">
        <f>'CS ESCOLA BUTANTÃ'!F24</f>
        <v>0</v>
      </c>
      <c r="G648" s="422">
        <f>'CS ESCOLA BUTANTÃ'!G24</f>
        <v>24</v>
      </c>
      <c r="H648" s="422">
        <f>'CS ESCOLA BUTANTÃ'!H24</f>
        <v>0</v>
      </c>
      <c r="I648" s="422">
        <f>'CS ESCOLA BUTANTÃ'!I24</f>
        <v>0</v>
      </c>
      <c r="J648" s="422">
        <f>'CS ESCOLA BUTANTÃ'!J24</f>
        <v>0</v>
      </c>
      <c r="K648" s="422">
        <f>'CS ESCOLA BUTANTÃ'!K24</f>
        <v>0</v>
      </c>
      <c r="L648" s="422">
        <f>'CS ESCOLA BUTANTÃ'!L24</f>
        <v>0</v>
      </c>
      <c r="M648" s="422">
        <f>'CS ESCOLA BUTANTÃ'!M24</f>
        <v>0</v>
      </c>
      <c r="N648" s="422">
        <f>'CS ESCOLA BUTANTÃ'!N24</f>
        <v>0</v>
      </c>
      <c r="O648" s="423">
        <f>'CS ESCOLA BUTANTÃ'!O24</f>
        <v>168</v>
      </c>
      <c r="P648" s="423">
        <f>'CS ESCOLA BUTANTÃ'!P24</f>
        <v>29</v>
      </c>
      <c r="Q648" s="436">
        <f>'CS ESCOLA BUTANTÃ'!Q24</f>
        <v>0.17261904761904762</v>
      </c>
    </row>
    <row r="649" spans="1:17" ht="20.25" customHeight="1">
      <c r="A649" s="237" t="str">
        <f>'CS ESCOLA BUTANTÃ'!A25</f>
        <v>Visita Domiciliar do  Téc Enf ESF</v>
      </c>
      <c r="B649" s="439">
        <f>'CS ESCOLA BUTANTÃ'!B25</f>
        <v>192</v>
      </c>
      <c r="C649" s="438">
        <f>'CS ESCOLA BUTANTÃ'!C25</f>
        <v>243</v>
      </c>
      <c r="D649" s="422">
        <f>'CS ESCOLA BUTANTÃ'!D25</f>
        <v>170</v>
      </c>
      <c r="E649" s="422">
        <f>'CS ESCOLA BUTANTÃ'!E25</f>
        <v>184</v>
      </c>
      <c r="F649" s="422">
        <f>'CS ESCOLA BUTANTÃ'!F25</f>
        <v>117</v>
      </c>
      <c r="G649" s="422">
        <f>'CS ESCOLA BUTANTÃ'!G25</f>
        <v>235</v>
      </c>
      <c r="H649" s="422">
        <f>'CS ESCOLA BUTANTÃ'!H25</f>
        <v>368</v>
      </c>
      <c r="I649" s="422">
        <f>'CS ESCOLA BUTANTÃ'!I25</f>
        <v>0</v>
      </c>
      <c r="J649" s="422">
        <f>'CS ESCOLA BUTANTÃ'!J25</f>
        <v>0</v>
      </c>
      <c r="K649" s="422">
        <f>'CS ESCOLA BUTANTÃ'!K25</f>
        <v>0</v>
      </c>
      <c r="L649" s="422">
        <f>'CS ESCOLA BUTANTÃ'!L25</f>
        <v>0</v>
      </c>
      <c r="M649" s="422">
        <f>'CS ESCOLA BUTANTÃ'!M25</f>
        <v>0</v>
      </c>
      <c r="N649" s="422">
        <f>'CS ESCOLA BUTANTÃ'!N25</f>
        <v>0</v>
      </c>
      <c r="O649" s="423">
        <f>'CS ESCOLA BUTANTÃ'!O25</f>
        <v>1152</v>
      </c>
      <c r="P649" s="423">
        <f>'CS ESCOLA BUTANTÃ'!P25</f>
        <v>1317</v>
      </c>
      <c r="Q649" s="436">
        <f>'CS ESCOLA BUTANTÃ'!Q25</f>
        <v>1.1432291666666667</v>
      </c>
    </row>
    <row r="650" spans="1:17" ht="18.75" customHeight="1" thickBot="1">
      <c r="A650" s="323" t="str">
        <f>'CS ESCOLA BUTANTÃ'!A26</f>
        <v>Visita Domiciliar do Agente Comunitário de Saúde</v>
      </c>
      <c r="B650" s="439">
        <f>'CS ESCOLA BUTANTÃ'!B26</f>
        <v>3600</v>
      </c>
      <c r="C650" s="438">
        <f>'CS ESCOLA BUTANTÃ'!C26</f>
        <v>1304</v>
      </c>
      <c r="D650" s="422">
        <f>'CS ESCOLA BUTANTÃ'!D26</f>
        <v>1857</v>
      </c>
      <c r="E650" s="422">
        <f>'CS ESCOLA BUTANTÃ'!E26</f>
        <v>1699</v>
      </c>
      <c r="F650" s="422">
        <f>'CS ESCOLA BUTANTÃ'!F26</f>
        <v>1776</v>
      </c>
      <c r="G650" s="422">
        <f>'CS ESCOLA BUTANTÃ'!G26</f>
        <v>713</v>
      </c>
      <c r="H650" s="422">
        <f>'CS ESCOLA BUTANTÃ'!H26</f>
        <v>2337</v>
      </c>
      <c r="I650" s="422">
        <f>'CS ESCOLA BUTANTÃ'!I26</f>
        <v>0</v>
      </c>
      <c r="J650" s="422">
        <f>'CS ESCOLA BUTANTÃ'!J26</f>
        <v>0</v>
      </c>
      <c r="K650" s="422">
        <f>'CS ESCOLA BUTANTÃ'!K26</f>
        <v>0</v>
      </c>
      <c r="L650" s="422">
        <f>'CS ESCOLA BUTANTÃ'!L26</f>
        <v>0</v>
      </c>
      <c r="M650" s="422">
        <f>'CS ESCOLA BUTANTÃ'!M26</f>
        <v>0</v>
      </c>
      <c r="N650" s="422">
        <f>'CS ESCOLA BUTANTÃ'!N26</f>
        <v>0</v>
      </c>
      <c r="O650" s="423">
        <f>'CS ESCOLA BUTANTÃ'!O26</f>
        <v>21600</v>
      </c>
      <c r="P650" s="423">
        <f>'CS ESCOLA BUTANTÃ'!P26</f>
        <v>9686</v>
      </c>
      <c r="Q650" s="123">
        <f>'CS ESCOLA BUTANTÃ'!Q26</f>
        <v>0.44842592592592595</v>
      </c>
    </row>
    <row r="651" spans="1:17" ht="16.5" thickBot="1">
      <c r="A651" s="176" t="str">
        <f>'CS ESCOLA BUTANTÃ'!A27</f>
        <v>SOMA</v>
      </c>
      <c r="B651" s="324">
        <f>'CS ESCOLA BUTANTÃ'!B27</f>
        <v>6359</v>
      </c>
      <c r="C651" s="230">
        <f>'CS ESCOLA BUTANTÃ'!C27</f>
        <v>3991</v>
      </c>
      <c r="D651" s="325">
        <f>'CS ESCOLA BUTANTÃ'!D27</f>
        <v>3996</v>
      </c>
      <c r="E651" s="255">
        <f>'CS ESCOLA BUTANTÃ'!E27</f>
        <v>4255</v>
      </c>
      <c r="F651" s="255">
        <f>'CS ESCOLA BUTANTÃ'!F27</f>
        <v>3561</v>
      </c>
      <c r="G651" s="255">
        <f>'CS ESCOLA BUTANTÃ'!G27</f>
        <v>3407</v>
      </c>
      <c r="H651" s="255">
        <f>'CS ESCOLA BUTANTÃ'!H27</f>
        <v>4294</v>
      </c>
      <c r="I651" s="255">
        <f>'CS ESCOLA BUTANTÃ'!I27</f>
        <v>0</v>
      </c>
      <c r="J651" s="255">
        <f>'CS ESCOLA BUTANTÃ'!J27</f>
        <v>0</v>
      </c>
      <c r="K651" s="255">
        <f>'CS ESCOLA BUTANTÃ'!K27</f>
        <v>0</v>
      </c>
      <c r="L651" s="255">
        <f>'CS ESCOLA BUTANTÃ'!L27</f>
        <v>0</v>
      </c>
      <c r="M651" s="255">
        <f>'CS ESCOLA BUTANTÃ'!M27</f>
        <v>0</v>
      </c>
      <c r="N651" s="255">
        <f>'CS ESCOLA BUTANTÃ'!N27</f>
        <v>0</v>
      </c>
      <c r="O651" s="255">
        <f>'CS ESCOLA BUTANTÃ'!O27</f>
        <v>38092</v>
      </c>
      <c r="P651" s="255">
        <f>'CS ESCOLA BUTANTÃ'!P27</f>
        <v>23504</v>
      </c>
      <c r="Q651" s="145">
        <f>'CS ESCOLA BUTANTÃ'!Q27</f>
        <v>0.61703244775805943</v>
      </c>
    </row>
    <row r="653" spans="1:17" ht="16.5" thickBot="1">
      <c r="A653" s="71" t="s">
        <v>236</v>
      </c>
      <c r="B653" s="72"/>
      <c r="C653" s="72"/>
      <c r="D653" s="72"/>
      <c r="E653" s="72"/>
      <c r="F653" s="72"/>
      <c r="G653" s="72"/>
      <c r="H653" s="72"/>
      <c r="I653" s="72"/>
      <c r="J653" s="72"/>
      <c r="K653" s="72"/>
      <c r="L653" s="72"/>
      <c r="M653" s="72"/>
      <c r="N653" s="72"/>
      <c r="O653" s="72"/>
      <c r="P653" s="72"/>
      <c r="Q653" s="73"/>
    </row>
    <row r="654" spans="1:17" ht="16.5" thickBot="1">
      <c r="A654" s="97" t="s">
        <v>2</v>
      </c>
      <c r="B654" s="98" t="s">
        <v>194</v>
      </c>
      <c r="C654" s="79" t="s">
        <v>195</v>
      </c>
      <c r="D654" s="79" t="s">
        <v>196</v>
      </c>
      <c r="E654" s="79" t="s">
        <v>197</v>
      </c>
      <c r="F654" s="79" t="s">
        <v>198</v>
      </c>
      <c r="G654" s="79" t="s">
        <v>199</v>
      </c>
      <c r="H654" s="79" t="s">
        <v>200</v>
      </c>
      <c r="I654" s="79" t="s">
        <v>201</v>
      </c>
      <c r="J654" s="79" t="s">
        <v>202</v>
      </c>
      <c r="K654" s="79" t="s">
        <v>203</v>
      </c>
      <c r="L654" s="79" t="s">
        <v>204</v>
      </c>
      <c r="M654" s="79" t="s">
        <v>205</v>
      </c>
      <c r="N654" s="79" t="s">
        <v>206</v>
      </c>
      <c r="O654" s="79" t="s">
        <v>207</v>
      </c>
      <c r="P654" s="79" t="s">
        <v>208</v>
      </c>
      <c r="Q654" s="319" t="s">
        <v>19</v>
      </c>
    </row>
    <row r="655" spans="1:17" ht="22.5" customHeight="1" thickTop="1">
      <c r="A655" s="249" t="str">
        <f>'CAPS IJ II BT'!A11</f>
        <v>Nº PACIENTE COM CADASTRO ATIVO CAPS (RAAS)</v>
      </c>
      <c r="B655" s="101">
        <f>'CAPS IJ II BT'!B11</f>
        <v>155</v>
      </c>
      <c r="C655" s="177">
        <f>'CAPS IJ II BT'!C11</f>
        <v>203</v>
      </c>
      <c r="D655" s="177">
        <f>'CAPS IJ II BT'!D11</f>
        <v>235</v>
      </c>
      <c r="E655" s="177">
        <f>'CAPS IJ II BT'!E11</f>
        <v>302</v>
      </c>
      <c r="F655" s="177">
        <f>'CAPS IJ II BT'!F11</f>
        <v>280</v>
      </c>
      <c r="G655" s="177">
        <f>'CAPS IJ II BT'!G11</f>
        <v>273</v>
      </c>
      <c r="H655" s="177">
        <f>'CAPS IJ II BT'!H11</f>
        <v>234</v>
      </c>
      <c r="I655" s="177">
        <f>'CAPS IJ II BT'!I11</f>
        <v>0</v>
      </c>
      <c r="J655" s="84">
        <f>'CAPS IJ II BT'!J11</f>
        <v>0</v>
      </c>
      <c r="K655" s="84">
        <f>'CAPS IJ II BT'!K11</f>
        <v>0</v>
      </c>
      <c r="L655" s="84">
        <f>'CAPS IJ II BT'!L11</f>
        <v>0</v>
      </c>
      <c r="M655" s="84">
        <f>'CAPS IJ II BT'!M11</f>
        <v>0</v>
      </c>
      <c r="N655" s="84">
        <f>'CAPS IJ II BT'!N11</f>
        <v>0</v>
      </c>
      <c r="O655" s="56">
        <f>'CAPS IJ II BT'!O11</f>
        <v>930</v>
      </c>
      <c r="P655" s="56">
        <f>'CAPS IJ II BT'!P11</f>
        <v>1527</v>
      </c>
      <c r="Q655" s="102">
        <f>'CAPS IJ II BT'!Q11</f>
        <v>1.6419354838709677</v>
      </c>
    </row>
    <row r="656" spans="1:17" ht="30" customHeight="1">
      <c r="A656" s="250" t="str">
        <f>'CAPS IJ II BT'!A9</f>
        <v xml:space="preserve">Nº MATRICIAMENTO DE EQUIPES DA ATENÇÃO BÁSICA </v>
      </c>
      <c r="B656" s="101">
        <f>'CAPS IJ II BT'!B9</f>
        <v>16</v>
      </c>
      <c r="C656" s="177">
        <f>'CAPS IJ II BT'!C9</f>
        <v>19</v>
      </c>
      <c r="D656" s="177">
        <f>'CAPS IJ II BT'!D9</f>
        <v>23</v>
      </c>
      <c r="E656" s="177">
        <f>'CAPS IJ II BT'!E9</f>
        <v>2</v>
      </c>
      <c r="F656" s="177">
        <f>'CAPS IJ II BT'!F9</f>
        <v>20</v>
      </c>
      <c r="G656" s="177">
        <f>'CAPS IJ II BT'!G9</f>
        <v>18</v>
      </c>
      <c r="H656" s="177">
        <f>'CAPS IJ II BT'!H9</f>
        <v>19</v>
      </c>
      <c r="I656" s="177">
        <f>'CAPS IJ II BT'!I9</f>
        <v>0</v>
      </c>
      <c r="J656" s="84">
        <f>'CAPS IJ II BT'!J9</f>
        <v>0</v>
      </c>
      <c r="K656" s="84">
        <f>'CAPS IJ II BT'!K9</f>
        <v>0</v>
      </c>
      <c r="L656" s="84">
        <f>'CAPS IJ II BT'!L9</f>
        <v>0</v>
      </c>
      <c r="M656" s="84">
        <f>'CAPS IJ II BT'!M9</f>
        <v>0</v>
      </c>
      <c r="N656" s="84">
        <f>'CAPS IJ II BT'!N9</f>
        <v>0</v>
      </c>
      <c r="O656" s="56">
        <f>'CAPS IJ II BT'!O9</f>
        <v>96</v>
      </c>
      <c r="P656" s="56">
        <f>'CAPS IJ II BT'!P9</f>
        <v>101</v>
      </c>
      <c r="Q656" s="102">
        <f>'CAPS IJ II BT'!Q9</f>
        <v>1.0520833333333333</v>
      </c>
    </row>
    <row r="657" spans="1:17" ht="27.75" customHeight="1">
      <c r="A657" s="250" t="str">
        <f>'CAPS IJ II BT'!A10</f>
        <v xml:space="preserve">Nº MATRICIAMENTO DE EQUIPES (RUE) </v>
      </c>
      <c r="B657" s="101">
        <f>'CAPS IJ II BT'!B10</f>
        <v>2</v>
      </c>
      <c r="C657" s="177">
        <f>'CAPS IJ II BT'!C10</f>
        <v>9</v>
      </c>
      <c r="D657" s="177">
        <f>'CAPS IJ II BT'!D10</f>
        <v>3</v>
      </c>
      <c r="E657" s="177">
        <f>'CAPS IJ II BT'!E10</f>
        <v>4</v>
      </c>
      <c r="F657" s="177">
        <f>'CAPS IJ II BT'!F10</f>
        <v>4</v>
      </c>
      <c r="G657" s="177">
        <f>'CAPS IJ II BT'!G10</f>
        <v>9</v>
      </c>
      <c r="H657" s="177">
        <f>'CAPS IJ II BT'!H10</f>
        <v>6</v>
      </c>
      <c r="I657" s="177">
        <f>'CAPS IJ II BT'!I10</f>
        <v>0</v>
      </c>
      <c r="J657" s="84">
        <f>'CAPS IJ II BT'!J10</f>
        <v>0</v>
      </c>
      <c r="K657" s="84">
        <f>'CAPS IJ II BT'!K10</f>
        <v>0</v>
      </c>
      <c r="L657" s="84">
        <f>'CAPS IJ II BT'!L10</f>
        <v>0</v>
      </c>
      <c r="M657" s="84">
        <f>'CAPS IJ II BT'!M10</f>
        <v>0</v>
      </c>
      <c r="N657" s="84">
        <f>'CAPS IJ II BT'!N10</f>
        <v>0</v>
      </c>
      <c r="O657" s="56">
        <f>'CAPS IJ II BT'!O10</f>
        <v>12</v>
      </c>
      <c r="P657" s="56">
        <f>'CAPS IJ II BT'!P10</f>
        <v>35</v>
      </c>
      <c r="Q657" s="102">
        <f>'CAPS IJ II BT'!Q10</f>
        <v>2.9166666666666665</v>
      </c>
    </row>
    <row r="658" spans="1:17" ht="21" customHeight="1" thickBot="1">
      <c r="A658" s="251" t="str">
        <f>'CAPS IJ II BT'!A12</f>
        <v>Nº ATENDIMENTO DOMICILIAR PACIENTE E/OU FAMILIARES EM CAPS</v>
      </c>
      <c r="B658" s="140">
        <f>'CAPS IJ II BT'!B12</f>
        <v>30</v>
      </c>
      <c r="C658" s="178">
        <f>'CAPS IJ II BT'!C12</f>
        <v>33</v>
      </c>
      <c r="D658" s="178">
        <f>'CAPS IJ II BT'!D12</f>
        <v>34</v>
      </c>
      <c r="E658" s="178">
        <f>'CAPS IJ II BT'!E12</f>
        <v>1</v>
      </c>
      <c r="F658" s="178">
        <f>'CAPS IJ II BT'!F12</f>
        <v>24</v>
      </c>
      <c r="G658" s="178">
        <f>'CAPS IJ II BT'!G12</f>
        <v>31</v>
      </c>
      <c r="H658" s="178">
        <f>'CAPS IJ II BT'!H12</f>
        <v>21</v>
      </c>
      <c r="I658" s="178">
        <f>'CAPS IJ II BT'!I12</f>
        <v>0</v>
      </c>
      <c r="J658" s="121">
        <f>'CAPS IJ II BT'!J12</f>
        <v>0</v>
      </c>
      <c r="K658" s="121">
        <f>'CAPS IJ II BT'!K12</f>
        <v>0</v>
      </c>
      <c r="L658" s="121">
        <f>'CAPS IJ II BT'!L12</f>
        <v>0</v>
      </c>
      <c r="M658" s="121">
        <f>'CAPS IJ II BT'!M12</f>
        <v>0</v>
      </c>
      <c r="N658" s="121">
        <f>'CAPS IJ II BT'!N12</f>
        <v>0</v>
      </c>
      <c r="O658" s="122">
        <f>'CAPS IJ II BT'!O12</f>
        <v>180</v>
      </c>
      <c r="P658" s="122">
        <f>'CAPS IJ II BT'!P12</f>
        <v>144</v>
      </c>
      <c r="Q658" s="123">
        <f>'CAPS IJ II BT'!Q12</f>
        <v>0.8</v>
      </c>
    </row>
    <row r="659" spans="1:17" ht="16.5" thickBot="1">
      <c r="A659" s="162" t="s">
        <v>47</v>
      </c>
      <c r="B659" s="207">
        <f>'CAPS IJ II BT'!B13</f>
        <v>185</v>
      </c>
      <c r="C659" s="203">
        <f>'CAPS IJ II BT'!C13</f>
        <v>236</v>
      </c>
      <c r="D659" s="179">
        <f>'CAPS IJ II BT'!D13</f>
        <v>269</v>
      </c>
      <c r="E659" s="180">
        <f>'CAPS IJ II BT'!E13</f>
        <v>303</v>
      </c>
      <c r="F659" s="180">
        <f>'CAPS IJ II BT'!F13</f>
        <v>304</v>
      </c>
      <c r="G659" s="180">
        <f>'CAPS IJ II BT'!G13</f>
        <v>304</v>
      </c>
      <c r="H659" s="180">
        <f>'CAPS IJ II BT'!H13</f>
        <v>255</v>
      </c>
      <c r="I659" s="180">
        <f>'CAPS IJ II BT'!I13</f>
        <v>0</v>
      </c>
      <c r="J659" s="204">
        <f>'CAPS IJ II BT'!J13</f>
        <v>0</v>
      </c>
      <c r="K659" s="204">
        <f>'CAPS IJ II BT'!K13</f>
        <v>0</v>
      </c>
      <c r="L659" s="204">
        <f>'CAPS IJ II BT'!L13</f>
        <v>0</v>
      </c>
      <c r="M659" s="204">
        <f>'CAPS IJ II BT'!M13</f>
        <v>0</v>
      </c>
      <c r="N659" s="204">
        <f>'CAPS IJ II BT'!N13</f>
        <v>0</v>
      </c>
      <c r="O659" s="233">
        <f>'CAPS IJ II BT'!O13</f>
        <v>1110</v>
      </c>
      <c r="P659" s="233">
        <f>'CAPS IJ II BT'!P13</f>
        <v>1671</v>
      </c>
      <c r="Q659" s="145">
        <f>'CAPS IJ II BT'!Q13</f>
        <v>1.5054054054054054</v>
      </c>
    </row>
    <row r="661" spans="1:17" ht="16.5" thickBot="1">
      <c r="A661" s="71" t="s">
        <v>237</v>
      </c>
      <c r="B661" s="72"/>
      <c r="C661" s="72"/>
      <c r="D661" s="72"/>
      <c r="E661" s="72"/>
      <c r="F661" s="72"/>
      <c r="G661" s="72"/>
      <c r="H661" s="72"/>
      <c r="I661" s="72"/>
      <c r="J661" s="72"/>
      <c r="K661" s="72"/>
      <c r="L661" s="72"/>
      <c r="M661" s="72"/>
      <c r="N661" s="72"/>
      <c r="O661" s="72"/>
      <c r="P661" s="72"/>
      <c r="Q661" s="73"/>
    </row>
    <row r="662" spans="1:17" ht="16.5" thickBot="1">
      <c r="A662" s="97" t="s">
        <v>2</v>
      </c>
      <c r="B662" s="138" t="s">
        <v>194</v>
      </c>
      <c r="C662" s="79" t="s">
        <v>195</v>
      </c>
      <c r="D662" s="79" t="s">
        <v>196</v>
      </c>
      <c r="E662" s="79" t="s">
        <v>197</v>
      </c>
      <c r="F662" s="79" t="s">
        <v>198</v>
      </c>
      <c r="G662" s="79" t="s">
        <v>199</v>
      </c>
      <c r="H662" s="79" t="s">
        <v>200</v>
      </c>
      <c r="I662" s="79" t="s">
        <v>201</v>
      </c>
      <c r="J662" s="79" t="s">
        <v>202</v>
      </c>
      <c r="K662" s="79" t="s">
        <v>203</v>
      </c>
      <c r="L662" s="79" t="s">
        <v>204</v>
      </c>
      <c r="M662" s="79" t="s">
        <v>205</v>
      </c>
      <c r="N662" s="79" t="s">
        <v>206</v>
      </c>
      <c r="O662" s="79" t="s">
        <v>207</v>
      </c>
      <c r="P662" s="79" t="s">
        <v>208</v>
      </c>
      <c r="Q662" s="80" t="s">
        <v>19</v>
      </c>
    </row>
    <row r="663" spans="1:17" ht="16.5" thickTop="1">
      <c r="A663" s="455" t="str">
        <f>'EMAD Vila Sônia'!A9</f>
        <v>Nº PACIENTES ATIVOS EM ATENDIMENTO DOMICILIAR EMAD</v>
      </c>
      <c r="B663" s="128">
        <f>'EMAD Vila Sônia'!B9</f>
        <v>75</v>
      </c>
      <c r="C663" s="181">
        <f>'EMAD Vila Sônia'!C9</f>
        <v>127</v>
      </c>
      <c r="D663" s="181">
        <f>'EMAD Vila Sônia'!D9</f>
        <v>74</v>
      </c>
      <c r="E663" s="181">
        <f>'EMAD Vila Sônia'!E9</f>
        <v>80</v>
      </c>
      <c r="F663" s="181">
        <f>'EMAD Vila Sônia'!F9</f>
        <v>74</v>
      </c>
      <c r="G663" s="181">
        <f>'EMAD Vila Sônia'!G9</f>
        <v>78</v>
      </c>
      <c r="H663" s="181">
        <f>'EMAD Vila Sônia'!H9</f>
        <v>76</v>
      </c>
      <c r="I663" s="181">
        <f>'EMAD Vila Sônia'!I9</f>
        <v>0</v>
      </c>
      <c r="J663" s="181">
        <f>'EMAD Vila Sônia'!J9</f>
        <v>0</v>
      </c>
      <c r="K663" s="181">
        <f>'EMAD Vila Sônia'!K9</f>
        <v>0</v>
      </c>
      <c r="L663" s="181">
        <f>'EMAD Vila Sônia'!L9</f>
        <v>0</v>
      </c>
      <c r="M663" s="181">
        <f>'EMAD Vila Sônia'!M9</f>
        <v>0</v>
      </c>
      <c r="N663" s="181">
        <f>'EMAD Vila Sônia'!N9</f>
        <v>0</v>
      </c>
      <c r="O663" s="131">
        <f>'EMAD Vila Sônia'!O9</f>
        <v>450</v>
      </c>
      <c r="P663" s="131">
        <f>'EMAD Vila Sônia'!P9</f>
        <v>509</v>
      </c>
      <c r="Q663" s="132">
        <f>'EMAD Vila Sônia'!Q9</f>
        <v>1.1311111111111112</v>
      </c>
    </row>
    <row r="664" spans="1:17">
      <c r="A664" s="455" t="str">
        <f>'EMAD Vila Sônia'!A10</f>
        <v>N° VISITA DOMICILIAR MEDICO EMAD</v>
      </c>
      <c r="B664" s="128">
        <f>'EMAD Vila Sônia'!B10</f>
        <v>110</v>
      </c>
      <c r="C664" s="181">
        <f>'EMAD Vila Sônia'!C10</f>
        <v>207</v>
      </c>
      <c r="D664" s="181">
        <f>'EMAD Vila Sônia'!D10</f>
        <v>264</v>
      </c>
      <c r="E664" s="181">
        <f>'EMAD Vila Sônia'!E10</f>
        <v>60</v>
      </c>
      <c r="F664" s="181">
        <f>'EMAD Vila Sônia'!F10</f>
        <v>573</v>
      </c>
      <c r="G664" s="181">
        <f>'EMAD Vila Sônia'!G10</f>
        <v>290</v>
      </c>
      <c r="H664" s="181">
        <f>'EMAD Vila Sônia'!H10</f>
        <v>0</v>
      </c>
      <c r="I664" s="181">
        <f>'EMAD Vila Sônia'!I10</f>
        <v>0</v>
      </c>
      <c r="J664" s="181">
        <f>'EMAD Vila Sônia'!J10</f>
        <v>0</v>
      </c>
      <c r="K664" s="181">
        <f>'EMAD Vila Sônia'!K10</f>
        <v>0</v>
      </c>
      <c r="L664" s="181">
        <f>'EMAD Vila Sônia'!L10</f>
        <v>0</v>
      </c>
      <c r="M664" s="181">
        <f>'EMAD Vila Sônia'!M10</f>
        <v>0</v>
      </c>
      <c r="N664" s="181">
        <f>'EMAD Vila Sônia'!N10</f>
        <v>0</v>
      </c>
      <c r="O664" s="131">
        <f>'EMAD Vila Sônia'!O10</f>
        <v>660</v>
      </c>
      <c r="P664" s="131">
        <f>'EMAD Vila Sônia'!P10</f>
        <v>1394</v>
      </c>
      <c r="Q664" s="132">
        <f>'EMAD Vila Sônia'!Q10</f>
        <v>2.1121212121212123</v>
      </c>
    </row>
    <row r="665" spans="1:17">
      <c r="A665" s="455" t="str">
        <f>'EMAD Vila Sônia'!A11</f>
        <v>N° VISITA DOMICILIAR ENFERMEIRO EMAD</v>
      </c>
      <c r="B665" s="128">
        <f>'EMAD Vila Sônia'!B11</f>
        <v>220</v>
      </c>
      <c r="C665" s="181">
        <f>'EMAD Vila Sônia'!C11</f>
        <v>443</v>
      </c>
      <c r="D665" s="181">
        <f>'EMAD Vila Sônia'!D11</f>
        <v>116</v>
      </c>
      <c r="E665" s="181">
        <f>'EMAD Vila Sônia'!E11</f>
        <v>37</v>
      </c>
      <c r="F665" s="181">
        <f>'EMAD Vila Sônia'!F11</f>
        <v>525</v>
      </c>
      <c r="G665" s="181">
        <f>'EMAD Vila Sônia'!G11</f>
        <v>138</v>
      </c>
      <c r="H665" s="181">
        <f>'EMAD Vila Sônia'!H11</f>
        <v>219</v>
      </c>
      <c r="I665" s="181">
        <f>'EMAD Vila Sônia'!I11</f>
        <v>0</v>
      </c>
      <c r="J665" s="181">
        <f>'EMAD Vila Sônia'!J11</f>
        <v>0</v>
      </c>
      <c r="K665" s="181">
        <f>'EMAD Vila Sônia'!K11</f>
        <v>0</v>
      </c>
      <c r="L665" s="181">
        <f>'EMAD Vila Sônia'!L11</f>
        <v>0</v>
      </c>
      <c r="M665" s="181">
        <f>'EMAD Vila Sônia'!M11</f>
        <v>0</v>
      </c>
      <c r="N665" s="181">
        <f>'EMAD Vila Sônia'!N11</f>
        <v>0</v>
      </c>
      <c r="O665" s="131">
        <f>'EMAD Vila Sônia'!O11</f>
        <v>1320</v>
      </c>
      <c r="P665" s="131">
        <f>'EMAD Vila Sônia'!P11</f>
        <v>1478</v>
      </c>
      <c r="Q665" s="132">
        <f>'EMAD Vila Sônia'!Q11</f>
        <v>1.1196969696969696</v>
      </c>
    </row>
    <row r="666" spans="1:17">
      <c r="A666" s="455" t="str">
        <f>'EMAD Vila Sônia'!A12</f>
        <v>N° VISITA DOMICILIAR TEC.ENF. EMAD</v>
      </c>
      <c r="B666" s="128">
        <f>'EMAD Vila Sônia'!B12</f>
        <v>320</v>
      </c>
      <c r="C666" s="181">
        <f>'EMAD Vila Sônia'!C12</f>
        <v>770</v>
      </c>
      <c r="D666" s="181">
        <f>'EMAD Vila Sônia'!D12</f>
        <v>523</v>
      </c>
      <c r="E666" s="181">
        <f>'EMAD Vila Sônia'!E12</f>
        <v>121</v>
      </c>
      <c r="F666" s="181">
        <f>'EMAD Vila Sônia'!F12</f>
        <v>1650</v>
      </c>
      <c r="G666" s="181">
        <f>'EMAD Vila Sônia'!G12</f>
        <v>534</v>
      </c>
      <c r="H666" s="181">
        <f>'EMAD Vila Sônia'!H12</f>
        <v>318</v>
      </c>
      <c r="I666" s="181">
        <f>'EMAD Vila Sônia'!I12</f>
        <v>0</v>
      </c>
      <c r="J666" s="181">
        <f>'EMAD Vila Sônia'!J12</f>
        <v>0</v>
      </c>
      <c r="K666" s="181">
        <f>'EMAD Vila Sônia'!K12</f>
        <v>0</v>
      </c>
      <c r="L666" s="181">
        <f>'EMAD Vila Sônia'!L12</f>
        <v>0</v>
      </c>
      <c r="M666" s="181">
        <f>'EMAD Vila Sônia'!M12</f>
        <v>0</v>
      </c>
      <c r="N666" s="181">
        <f>'EMAD Vila Sônia'!N12</f>
        <v>0</v>
      </c>
      <c r="O666" s="131">
        <f>'EMAD Vila Sônia'!O12</f>
        <v>1920</v>
      </c>
      <c r="P666" s="131">
        <f>'EMAD Vila Sônia'!P12</f>
        <v>3916</v>
      </c>
      <c r="Q666" s="132">
        <f>'EMAD Vila Sônia'!Q12</f>
        <v>2.0395833333333333</v>
      </c>
    </row>
    <row r="667" spans="1:17">
      <c r="A667" s="455" t="str">
        <f>'EMAD Vila Sônia'!A13</f>
        <v>N° VISITA DOMICILIAR FISIOTERAPEUTA EMAD</v>
      </c>
      <c r="B667" s="128">
        <f>'EMAD Vila Sônia'!B13</f>
        <v>80</v>
      </c>
      <c r="C667" s="181">
        <f>'EMAD Vila Sônia'!C13</f>
        <v>212</v>
      </c>
      <c r="D667" s="181">
        <f>'EMAD Vila Sônia'!D13</f>
        <v>75</v>
      </c>
      <c r="E667" s="181">
        <f>'EMAD Vila Sônia'!E13</f>
        <v>19</v>
      </c>
      <c r="F667" s="181">
        <f>'EMAD Vila Sônia'!F13</f>
        <v>196</v>
      </c>
      <c r="G667" s="181">
        <f>'EMAD Vila Sônia'!G13</f>
        <v>17</v>
      </c>
      <c r="H667" s="181">
        <f>'EMAD Vila Sônia'!H13</f>
        <v>81</v>
      </c>
      <c r="I667" s="181">
        <f>'EMAD Vila Sônia'!I13</f>
        <v>0</v>
      </c>
      <c r="J667" s="181">
        <f>'EMAD Vila Sônia'!J13</f>
        <v>0</v>
      </c>
      <c r="K667" s="181">
        <f>'EMAD Vila Sônia'!K13</f>
        <v>0</v>
      </c>
      <c r="L667" s="181">
        <f>'EMAD Vila Sônia'!L13</f>
        <v>0</v>
      </c>
      <c r="M667" s="181">
        <f>'EMAD Vila Sônia'!M13</f>
        <v>0</v>
      </c>
      <c r="N667" s="181">
        <f>'EMAD Vila Sônia'!N13</f>
        <v>0</v>
      </c>
      <c r="O667" s="131">
        <f>'EMAD Vila Sônia'!O13</f>
        <v>480</v>
      </c>
      <c r="P667" s="131">
        <f>'EMAD Vila Sônia'!P13</f>
        <v>600</v>
      </c>
      <c r="Q667" s="132">
        <f>'EMAD Vila Sônia'!Q13</f>
        <v>1.25</v>
      </c>
    </row>
    <row r="668" spans="1:17" ht="20.25" customHeight="1">
      <c r="A668" s="455" t="str">
        <f>'EMAD Vila Sônia'!A14</f>
        <v>Nº VISITA DOMICILIAR FONO EMAD</v>
      </c>
      <c r="B668" s="128">
        <f>'EMAD Vila Sônia'!B14</f>
        <v>53</v>
      </c>
      <c r="C668" s="181">
        <f>'EMAD Vila Sônia'!C14</f>
        <v>103</v>
      </c>
      <c r="D668" s="181">
        <f>'EMAD Vila Sônia'!D14</f>
        <v>41</v>
      </c>
      <c r="E668" s="181">
        <f>'EMAD Vila Sônia'!E14</f>
        <v>16</v>
      </c>
      <c r="F668" s="181">
        <f>'EMAD Vila Sônia'!F14</f>
        <v>0</v>
      </c>
      <c r="G668" s="456" t="s">
        <v>238</v>
      </c>
      <c r="H668" s="457"/>
      <c r="I668" s="457"/>
      <c r="J668" s="457"/>
      <c r="K668" s="457"/>
      <c r="L668" s="457"/>
      <c r="M668" s="457"/>
      <c r="N668" s="458"/>
      <c r="O668" s="131">
        <f>'EMAD Vila Sônia'!O14</f>
        <v>106</v>
      </c>
      <c r="P668" s="131">
        <f>'EMAD Vila Sônia'!P14</f>
        <v>160</v>
      </c>
      <c r="Q668" s="132">
        <f>'EMAD Vila Sônia'!Q14</f>
        <v>1.5094339622641511</v>
      </c>
    </row>
    <row r="669" spans="1:17" ht="16.5" thickBot="1">
      <c r="A669" s="455" t="str">
        <f>'EMAD Vila Sônia'!A15</f>
        <v>% PACIENTES DESOSPITALIZADOS EM EMAD</v>
      </c>
      <c r="B669" s="128">
        <f>'EMAD Vila Sônia'!B15</f>
        <v>9</v>
      </c>
      <c r="C669" s="181">
        <f>'EMAD Vila Sônia'!C15</f>
        <v>42</v>
      </c>
      <c r="D669" s="181">
        <f>'EMAD Vila Sônia'!D15</f>
        <v>8</v>
      </c>
      <c r="E669" s="181">
        <f>'EMAD Vila Sônia'!E15</f>
        <v>7</v>
      </c>
      <c r="F669" s="181">
        <f>'EMAD Vila Sônia'!F15</f>
        <v>10</v>
      </c>
      <c r="G669" s="181">
        <f>'EMAD Vila Sônia'!G15</f>
        <v>6</v>
      </c>
      <c r="H669" s="181">
        <f>'EMAD Vila Sônia'!H15</f>
        <v>13</v>
      </c>
      <c r="I669" s="181">
        <f>'EMAD Vila Sônia'!I15</f>
        <v>0</v>
      </c>
      <c r="J669" s="181">
        <f>'EMAD Vila Sônia'!J15</f>
        <v>0</v>
      </c>
      <c r="K669" s="181">
        <f>'EMAD Vila Sônia'!K15</f>
        <v>0</v>
      </c>
      <c r="L669" s="181">
        <f>'EMAD Vila Sônia'!L15</f>
        <v>0</v>
      </c>
      <c r="M669" s="181">
        <f>'EMAD Vila Sônia'!M15</f>
        <v>0</v>
      </c>
      <c r="N669" s="181">
        <f>'EMAD Vila Sônia'!N15</f>
        <v>0</v>
      </c>
      <c r="O669" s="131">
        <f>'EMAD Vila Sônia'!O15</f>
        <v>4936</v>
      </c>
      <c r="P669" s="131">
        <f>'EMAD Vila Sônia'!P15</f>
        <v>8057</v>
      </c>
      <c r="Q669" s="132">
        <f>'EMAD Vila Sônia'!Q15</f>
        <v>1.6322933549432739</v>
      </c>
    </row>
    <row r="670" spans="1:17" ht="16.5" thickBot="1">
      <c r="A670" s="107" t="s">
        <v>47</v>
      </c>
      <c r="B670" s="139">
        <f>'EMAD Vila Sônia'!B16</f>
        <v>867</v>
      </c>
      <c r="C670" s="166">
        <f>'EMAD Vila Sônia'!C16</f>
        <v>1777</v>
      </c>
      <c r="D670" s="166">
        <f>'EMAD Vila Sônia'!D16</f>
        <v>1027</v>
      </c>
      <c r="E670" s="166">
        <f>'EMAD Vila Sônia'!E16</f>
        <v>260</v>
      </c>
      <c r="F670" s="166">
        <f>'EMAD Vila Sônia'!F16</f>
        <v>2954</v>
      </c>
      <c r="G670" s="166">
        <f>'EMAD Vila Sônia'!G16</f>
        <v>985</v>
      </c>
      <c r="H670" s="166">
        <f>'EMAD Vila Sônia'!H16</f>
        <v>631</v>
      </c>
      <c r="I670" s="166">
        <f>'EMAD Vila Sônia'!I16</f>
        <v>0</v>
      </c>
      <c r="J670" s="166">
        <f>'EMAD Vila Sônia'!J16</f>
        <v>0</v>
      </c>
      <c r="K670" s="166">
        <f>'EMAD Vila Sônia'!K16</f>
        <v>0</v>
      </c>
      <c r="L670" s="166">
        <f>'EMAD Vila Sônia'!L16</f>
        <v>0</v>
      </c>
      <c r="M670" s="166">
        <f>'EMAD Vila Sônia'!M16</f>
        <v>0</v>
      </c>
      <c r="N670" s="166">
        <f>'EMAD Vila Sônia'!N16</f>
        <v>0</v>
      </c>
      <c r="O670" s="182">
        <f>'EMAD Vila Sônia'!O16</f>
        <v>9422</v>
      </c>
      <c r="P670" s="109">
        <f>'EMAD Vila Sônia'!P16</f>
        <v>15605</v>
      </c>
      <c r="Q670" s="110">
        <f>'EMAD Vila Sônia'!Q16</f>
        <v>1.6562300997665038</v>
      </c>
    </row>
    <row r="672" spans="1:17" hidden="1">
      <c r="A672" s="71" t="s">
        <v>239</v>
      </c>
      <c r="B672" s="72"/>
      <c r="C672" s="72"/>
      <c r="D672" s="72"/>
      <c r="E672" s="72"/>
      <c r="F672" s="72"/>
      <c r="G672" s="72"/>
      <c r="H672" s="72"/>
      <c r="I672" s="72"/>
      <c r="J672" s="72"/>
      <c r="K672" s="72"/>
      <c r="L672" s="72"/>
      <c r="M672" s="72"/>
      <c r="N672" s="72"/>
      <c r="O672" s="72"/>
      <c r="P672" s="72"/>
      <c r="Q672" s="73"/>
    </row>
    <row r="673" spans="1:17" ht="32.25" hidden="1" thickBot="1">
      <c r="A673" s="97" t="s">
        <v>2</v>
      </c>
      <c r="B673" s="138" t="s">
        <v>194</v>
      </c>
      <c r="C673" s="79" t="s">
        <v>195</v>
      </c>
      <c r="D673" s="79" t="s">
        <v>196</v>
      </c>
      <c r="E673" s="79" t="s">
        <v>197</v>
      </c>
      <c r="F673" s="79" t="s">
        <v>198</v>
      </c>
      <c r="G673" s="79" t="s">
        <v>199</v>
      </c>
      <c r="H673" s="79" t="s">
        <v>200</v>
      </c>
      <c r="I673" s="79" t="s">
        <v>201</v>
      </c>
      <c r="J673" s="79" t="s">
        <v>202</v>
      </c>
      <c r="K673" s="79" t="s">
        <v>203</v>
      </c>
      <c r="L673" s="79" t="s">
        <v>204</v>
      </c>
      <c r="M673" s="79" t="s">
        <v>205</v>
      </c>
      <c r="N673" s="79" t="s">
        <v>206</v>
      </c>
      <c r="O673" s="79" t="s">
        <v>207</v>
      </c>
      <c r="P673" s="79" t="s">
        <v>208</v>
      </c>
      <c r="Q673" s="80" t="s">
        <v>19</v>
      </c>
    </row>
    <row r="674" spans="1:17" hidden="1">
      <c r="A674" s="459" t="str">
        <f>'CONSULTÓRIO NA RUA'!A9</f>
        <v>Consulta Médica</v>
      </c>
      <c r="B674" s="128">
        <f>'CONSULTÓRIO NA RUA'!B9</f>
        <v>250</v>
      </c>
      <c r="C674" s="181">
        <f>'CONSULTÓRIO NA RUA'!C9</f>
        <v>0</v>
      </c>
      <c r="D674" s="181">
        <f>'CONSULTÓRIO NA RUA'!D9</f>
        <v>0</v>
      </c>
      <c r="E674" s="181">
        <f>'CONSULTÓRIO NA RUA'!E9</f>
        <v>0</v>
      </c>
      <c r="F674" s="181">
        <f>'CONSULTÓRIO NA RUA'!F9</f>
        <v>0</v>
      </c>
      <c r="G674" s="181">
        <f>'CONSULTÓRIO NA RUA'!G9</f>
        <v>0</v>
      </c>
      <c r="H674" s="181">
        <f>'CONSULTÓRIO NA RUA'!H9</f>
        <v>0</v>
      </c>
      <c r="I674" s="181">
        <f>'CONSULTÓRIO NA RUA'!I9</f>
        <v>0</v>
      </c>
      <c r="J674" s="181">
        <f>'CONSULTÓRIO NA RUA'!J9</f>
        <v>0</v>
      </c>
      <c r="K674" s="181">
        <f>'CONSULTÓRIO NA RUA'!K9</f>
        <v>0</v>
      </c>
      <c r="L674" s="181">
        <f>'CONSULTÓRIO NA RUA'!L9</f>
        <v>0</v>
      </c>
      <c r="M674" s="181">
        <f>'CONSULTÓRIO NA RUA'!M9</f>
        <v>0</v>
      </c>
      <c r="N674" s="181">
        <f>'CONSULTÓRIO NA RUA'!N9</f>
        <v>0</v>
      </c>
      <c r="O674" s="131">
        <f>'CONSULTÓRIO NA RUA'!O9</f>
        <v>0</v>
      </c>
      <c r="P674" s="131">
        <f>'CONSULTÓRIO NA RUA'!P9</f>
        <v>0</v>
      </c>
      <c r="Q674" s="132" t="str">
        <f>'CONSULTÓRIO NA RUA'!Q9</f>
        <v>-</v>
      </c>
    </row>
    <row r="675" spans="1:17" hidden="1">
      <c r="A675" s="459" t="str">
        <f>'CONSULTÓRIO NA RUA'!A10</f>
        <v>Consulta do Enfermeiro</v>
      </c>
      <c r="B675" s="128">
        <f>'CONSULTÓRIO NA RUA'!B10</f>
        <v>240</v>
      </c>
      <c r="C675" s="181">
        <f>'CONSULTÓRIO NA RUA'!C10</f>
        <v>0</v>
      </c>
      <c r="D675" s="181">
        <f>'CONSULTÓRIO NA RUA'!D10</f>
        <v>0</v>
      </c>
      <c r="E675" s="181">
        <f>'CONSULTÓRIO NA RUA'!E10</f>
        <v>0</v>
      </c>
      <c r="F675" s="181">
        <f>'CONSULTÓRIO NA RUA'!F10</f>
        <v>0</v>
      </c>
      <c r="G675" s="181">
        <f>'CONSULTÓRIO NA RUA'!G10</f>
        <v>0</v>
      </c>
      <c r="H675" s="181">
        <f>'CONSULTÓRIO NA RUA'!H10</f>
        <v>0</v>
      </c>
      <c r="I675" s="181">
        <f>'CONSULTÓRIO NA RUA'!I10</f>
        <v>0</v>
      </c>
      <c r="J675" s="181">
        <f>'CONSULTÓRIO NA RUA'!J10</f>
        <v>0</v>
      </c>
      <c r="K675" s="181">
        <f>'CONSULTÓRIO NA RUA'!K10</f>
        <v>0</v>
      </c>
      <c r="L675" s="181">
        <f>'CONSULTÓRIO NA RUA'!L10</f>
        <v>0</v>
      </c>
      <c r="M675" s="181">
        <f>'CONSULTÓRIO NA RUA'!M10</f>
        <v>0</v>
      </c>
      <c r="N675" s="181">
        <f>'CONSULTÓRIO NA RUA'!N10</f>
        <v>0</v>
      </c>
      <c r="O675" s="131">
        <f>'CONSULTÓRIO NA RUA'!O10</f>
        <v>0</v>
      </c>
      <c r="P675" s="131">
        <f>'CONSULTÓRIO NA RUA'!P10</f>
        <v>0</v>
      </c>
      <c r="Q675" s="132" t="str">
        <f>'CONSULTÓRIO NA RUA'!Q10</f>
        <v>-</v>
      </c>
    </row>
    <row r="676" spans="1:17" hidden="1">
      <c r="A676" s="459" t="str">
        <f>'CONSULTÓRIO NA RUA'!A11</f>
        <v>Nº de pessoas em situação de rua cadastrados</v>
      </c>
      <c r="B676" s="128">
        <f>'CONSULTÓRIO NA RUA'!B11</f>
        <v>400</v>
      </c>
      <c r="C676" s="181">
        <f>'CONSULTÓRIO NA RUA'!C11</f>
        <v>0</v>
      </c>
      <c r="D676" s="181">
        <f>'CONSULTÓRIO NA RUA'!D11</f>
        <v>0</v>
      </c>
      <c r="E676" s="181">
        <f>'CONSULTÓRIO NA RUA'!E11</f>
        <v>0</v>
      </c>
      <c r="F676" s="181">
        <f>'CONSULTÓRIO NA RUA'!F11</f>
        <v>0</v>
      </c>
      <c r="G676" s="181">
        <f>'CONSULTÓRIO NA RUA'!G11</f>
        <v>0</v>
      </c>
      <c r="H676" s="181">
        <f>'CONSULTÓRIO NA RUA'!H11</f>
        <v>0</v>
      </c>
      <c r="I676" s="181">
        <f>'CONSULTÓRIO NA RUA'!I11</f>
        <v>0</v>
      </c>
      <c r="J676" s="181">
        <f>'CONSULTÓRIO NA RUA'!J11</f>
        <v>0</v>
      </c>
      <c r="K676" s="181">
        <f>'CONSULTÓRIO NA RUA'!K11</f>
        <v>0</v>
      </c>
      <c r="L676" s="181">
        <f>'CONSULTÓRIO NA RUA'!L11</f>
        <v>0</v>
      </c>
      <c r="M676" s="181">
        <f>'CONSULTÓRIO NA RUA'!M11</f>
        <v>0</v>
      </c>
      <c r="N676" s="181">
        <f>'CONSULTÓRIO NA RUA'!N11</f>
        <v>0</v>
      </c>
      <c r="O676" s="131">
        <f>'CONSULTÓRIO NA RUA'!O11</f>
        <v>0</v>
      </c>
      <c r="P676" s="131">
        <f>'CONSULTÓRIO NA RUA'!P11</f>
        <v>0</v>
      </c>
      <c r="Q676" s="132" t="str">
        <f>'CONSULTÓRIO NA RUA'!Q11</f>
        <v>-</v>
      </c>
    </row>
    <row r="677" spans="1:17" hidden="1">
      <c r="A677" s="459" t="str">
        <f>'CONSULTÓRIO NA RUA'!A12</f>
        <v>Nº de pessoas em situação de rua atendidas</v>
      </c>
      <c r="B677" s="128">
        <f>'CONSULTÓRIO NA RUA'!B12</f>
        <v>400</v>
      </c>
      <c r="C677" s="181">
        <f>'CONSULTÓRIO NA RUA'!C12</f>
        <v>0</v>
      </c>
      <c r="D677" s="181">
        <f>'CONSULTÓRIO NA RUA'!D12</f>
        <v>0</v>
      </c>
      <c r="E677" s="181">
        <f>'CONSULTÓRIO NA RUA'!E12</f>
        <v>0</v>
      </c>
      <c r="F677" s="181">
        <f>'CONSULTÓRIO NA RUA'!F12</f>
        <v>0</v>
      </c>
      <c r="G677" s="181">
        <f>'CONSULTÓRIO NA RUA'!G12</f>
        <v>0</v>
      </c>
      <c r="H677" s="181">
        <f>'CONSULTÓRIO NA RUA'!H12</f>
        <v>0</v>
      </c>
      <c r="I677" s="181">
        <f>'CONSULTÓRIO NA RUA'!I12</f>
        <v>0</v>
      </c>
      <c r="J677" s="181">
        <f>'CONSULTÓRIO NA RUA'!J12</f>
        <v>0</v>
      </c>
      <c r="K677" s="181">
        <f>'CONSULTÓRIO NA RUA'!K12</f>
        <v>0</v>
      </c>
      <c r="L677" s="181">
        <f>'CONSULTÓRIO NA RUA'!L12</f>
        <v>0</v>
      </c>
      <c r="M677" s="181">
        <f>'CONSULTÓRIO NA RUA'!M12</f>
        <v>0</v>
      </c>
      <c r="N677" s="181">
        <f>'CONSULTÓRIO NA RUA'!N12</f>
        <v>0</v>
      </c>
      <c r="O677" s="131">
        <f>'CONSULTÓRIO NA RUA'!O12</f>
        <v>0</v>
      </c>
      <c r="P677" s="131">
        <f>'CONSULTÓRIO NA RUA'!P12</f>
        <v>0</v>
      </c>
      <c r="Q677" s="132" t="str">
        <f>'CONSULTÓRIO NA RUA'!Q12</f>
        <v>-</v>
      </c>
    </row>
    <row r="678" spans="1:17" ht="16.5" hidden="1" thickBot="1">
      <c r="A678" s="107" t="s">
        <v>47</v>
      </c>
      <c r="B678" s="139">
        <f>'CONSULTÓRIO NA RUA'!B13</f>
        <v>1290</v>
      </c>
      <c r="C678" s="166">
        <f>'CONSULTÓRIO NA RUA'!C13</f>
        <v>0</v>
      </c>
      <c r="D678" s="166">
        <f>'CONSULTÓRIO NA RUA'!D13</f>
        <v>0</v>
      </c>
      <c r="E678" s="166">
        <f>'CONSULTÓRIO NA RUA'!E13</f>
        <v>0</v>
      </c>
      <c r="F678" s="166">
        <f>'CONSULTÓRIO NA RUA'!F13</f>
        <v>0</v>
      </c>
      <c r="G678" s="166">
        <f>'CONSULTÓRIO NA RUA'!G13</f>
        <v>0</v>
      </c>
      <c r="H678" s="166">
        <f>'CONSULTÓRIO NA RUA'!H13</f>
        <v>0</v>
      </c>
      <c r="I678" s="166">
        <f>'CONSULTÓRIO NA RUA'!I13</f>
        <v>0</v>
      </c>
      <c r="J678" s="166">
        <f>'CONSULTÓRIO NA RUA'!J13</f>
        <v>0</v>
      </c>
      <c r="K678" s="166">
        <f>'CONSULTÓRIO NA RUA'!K13</f>
        <v>0</v>
      </c>
      <c r="L678" s="166">
        <f>'CONSULTÓRIO NA RUA'!L13</f>
        <v>0</v>
      </c>
      <c r="M678" s="166">
        <f>'CONSULTÓRIO NA RUA'!M13</f>
        <v>0</v>
      </c>
      <c r="N678" s="166">
        <f>'CONSULTÓRIO NA RUA'!N13</f>
        <v>0</v>
      </c>
      <c r="O678" s="182">
        <f>'CONSULTÓRIO NA RUA'!O13</f>
        <v>0</v>
      </c>
      <c r="P678" s="109">
        <f>'CONSULTÓRIO NA RUA'!P13</f>
        <v>0</v>
      </c>
      <c r="Q678" s="110" t="str">
        <f>'CONSULTÓRIO NA RUA'!Q13</f>
        <v>-</v>
      </c>
    </row>
    <row r="680" spans="1:17">
      <c r="A680" s="183" t="s">
        <v>48</v>
      </c>
    </row>
  </sheetData>
  <mergeCells count="83">
    <mergeCell ref="G668:N668"/>
    <mergeCell ref="Q573:Q576"/>
    <mergeCell ref="N573:N576"/>
    <mergeCell ref="O573:O576"/>
    <mergeCell ref="A631:Q631"/>
    <mergeCell ref="P573:P576"/>
    <mergeCell ref="G573:G576"/>
    <mergeCell ref="H573:H576"/>
    <mergeCell ref="B581:B584"/>
    <mergeCell ref="B589:B592"/>
    <mergeCell ref="K589:K592"/>
    <mergeCell ref="L589:L592"/>
    <mergeCell ref="M589:M592"/>
    <mergeCell ref="N589:N592"/>
    <mergeCell ref="P589:P592"/>
    <mergeCell ref="Q589:Q592"/>
    <mergeCell ref="H565:H568"/>
    <mergeCell ref="I565:I568"/>
    <mergeCell ref="J565:J568"/>
    <mergeCell ref="I573:I576"/>
    <mergeCell ref="J581:J584"/>
    <mergeCell ref="B573:B576"/>
    <mergeCell ref="C573:C576"/>
    <mergeCell ref="D573:D576"/>
    <mergeCell ref="E573:E576"/>
    <mergeCell ref="F573:F576"/>
    <mergeCell ref="Q557:Q560"/>
    <mergeCell ref="B565:B568"/>
    <mergeCell ref="C565:C568"/>
    <mergeCell ref="D565:D568"/>
    <mergeCell ref="E565:E568"/>
    <mergeCell ref="F565:F568"/>
    <mergeCell ref="G565:G568"/>
    <mergeCell ref="H557:H560"/>
    <mergeCell ref="I557:I560"/>
    <mergeCell ref="J557:J560"/>
    <mergeCell ref="K557:K560"/>
    <mergeCell ref="L557:L560"/>
    <mergeCell ref="M557:M560"/>
    <mergeCell ref="P565:P568"/>
    <mergeCell ref="Q565:Q568"/>
    <mergeCell ref="N557:N560"/>
    <mergeCell ref="B436:B439"/>
    <mergeCell ref="G557:G560"/>
    <mergeCell ref="B557:B560"/>
    <mergeCell ref="C557:C560"/>
    <mergeCell ref="D557:D560"/>
    <mergeCell ref="E557:E560"/>
    <mergeCell ref="F557:F560"/>
    <mergeCell ref="P557:P560"/>
    <mergeCell ref="O557:O560"/>
    <mergeCell ref="J573:J576"/>
    <mergeCell ref="K573:K576"/>
    <mergeCell ref="N565:N568"/>
    <mergeCell ref="O565:O568"/>
    <mergeCell ref="L573:L576"/>
    <mergeCell ref="M573:M576"/>
    <mergeCell ref="M565:M568"/>
    <mergeCell ref="K565:K568"/>
    <mergeCell ref="L565:L568"/>
    <mergeCell ref="Q581:Q584"/>
    <mergeCell ref="O589:O592"/>
    <mergeCell ref="K581:K584"/>
    <mergeCell ref="L581:L584"/>
    <mergeCell ref="M581:M584"/>
    <mergeCell ref="N581:N584"/>
    <mergeCell ref="O581:O584"/>
    <mergeCell ref="P581:P584"/>
    <mergeCell ref="H589:H592"/>
    <mergeCell ref="I589:I592"/>
    <mergeCell ref="J589:J592"/>
    <mergeCell ref="C581:C584"/>
    <mergeCell ref="D581:D584"/>
    <mergeCell ref="E581:E584"/>
    <mergeCell ref="F581:F584"/>
    <mergeCell ref="G581:G584"/>
    <mergeCell ref="H581:H584"/>
    <mergeCell ref="I581:I584"/>
    <mergeCell ref="C589:C592"/>
    <mergeCell ref="D589:D592"/>
    <mergeCell ref="E589:E592"/>
    <mergeCell ref="F589:F592"/>
    <mergeCell ref="G589:G592"/>
  </mergeCells>
  <printOptions horizontalCentered="1"/>
  <pageMargins left="0" right="0" top="0" bottom="0" header="0" footer="0"/>
  <pageSetup paperSize="9" scale="45" fitToHeight="0" orientation="portrait" r:id="rId1"/>
  <headerFooter>
    <oddFooter>&amp;RPag. 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Q53"/>
  <sheetViews>
    <sheetView showGridLines="0" topLeftCell="A6" zoomScale="85" zoomScaleNormal="85" zoomScaleSheetLayoutView="90" workbookViewId="0">
      <pane xSplit="1" topLeftCell="G23" activePane="topRight" state="frozen"/>
      <selection pane="topRight" activeCell="H34" sqref="H34"/>
      <selection activeCell="F35" sqref="F35"/>
    </sheetView>
  </sheetViews>
  <sheetFormatPr defaultColWidth="8.85546875" defaultRowHeight="15"/>
  <cols>
    <col min="1" max="1" width="59.140625" style="18" customWidth="1"/>
    <col min="2" max="2" width="12" customWidth="1"/>
    <col min="3" max="14" width="11.85546875" customWidth="1"/>
    <col min="15" max="15" width="8.85546875" style="19" customWidth="1"/>
    <col min="16" max="16" width="8.85546875" customWidth="1"/>
    <col min="17" max="17" width="10.140625" style="20" customWidth="1"/>
  </cols>
  <sheetData>
    <row r="1" spans="1:17" ht="51" customHeight="1"/>
    <row r="2" spans="1:17" ht="15.75">
      <c r="A2" s="338"/>
      <c r="B2" s="338"/>
      <c r="C2" s="338"/>
      <c r="D2" s="338"/>
      <c r="E2" s="338"/>
      <c r="F2" s="338"/>
      <c r="G2" s="338"/>
      <c r="H2" s="338"/>
    </row>
    <row r="3" spans="1:17" ht="15.75">
      <c r="A3" s="338"/>
      <c r="B3" s="338"/>
      <c r="C3" s="338"/>
      <c r="D3" s="338"/>
      <c r="E3" s="338"/>
      <c r="F3" s="338"/>
      <c r="G3" s="338"/>
      <c r="H3" s="338"/>
    </row>
    <row r="4" spans="1:17" ht="21" customHeight="1"/>
    <row r="5" spans="1:17" s="11" customFormat="1" ht="18.75" customHeight="1">
      <c r="A5" s="339" t="s">
        <v>0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</row>
    <row r="6" spans="1:17" s="11" customFormat="1" ht="20.25" customHeight="1">
      <c r="A6" s="339" t="s">
        <v>52</v>
      </c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</row>
    <row r="7" spans="1:17" s="24" customFormat="1" ht="22.5" customHeight="1">
      <c r="A7" s="411" t="s">
        <v>2</v>
      </c>
      <c r="B7" s="412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42" t="s">
        <v>16</v>
      </c>
      <c r="P7" s="343"/>
      <c r="Q7" s="344"/>
    </row>
    <row r="8" spans="1:17" s="24" customFormat="1" ht="18" customHeight="1">
      <c r="A8" s="340"/>
      <c r="B8" s="341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18.75" customHeight="1">
      <c r="A9" s="259" t="s">
        <v>20</v>
      </c>
      <c r="B9" s="260">
        <v>61</v>
      </c>
      <c r="C9" s="267">
        <v>77</v>
      </c>
      <c r="D9" s="304">
        <v>72</v>
      </c>
      <c r="E9" s="261">
        <v>44</v>
      </c>
      <c r="F9" s="261" t="s">
        <v>46</v>
      </c>
      <c r="G9" s="261">
        <v>63</v>
      </c>
      <c r="H9" s="261">
        <v>74</v>
      </c>
      <c r="I9" s="261"/>
      <c r="J9" s="261"/>
      <c r="K9" s="261"/>
      <c r="L9" s="261"/>
      <c r="M9" s="261"/>
      <c r="N9" s="261"/>
      <c r="O9" s="47">
        <f t="shared" ref="O9:O36" si="0">B9*(IF(C9="",0,1)+IF(D9="",0,1)+IF(E9="",0,1)+IF(F9="",0,1)+IF(G9="",0,1)+IF(H9="",0,1)+IF(I9="",0,1)+IF(J9="",0,1)+IF(K9="",0,1)+IF(L9="",0,1)+IF(M9="",0,1)+IF(N9="",0,1))</f>
        <v>366</v>
      </c>
      <c r="P9" s="47">
        <f t="shared" ref="P9:P36" si="1">SUM(C9:N9)</f>
        <v>330</v>
      </c>
      <c r="Q9" s="54">
        <f t="shared" ref="Q9:Q37" si="2">IF(O9=0,"-",P9/O9)</f>
        <v>0.90163934426229508</v>
      </c>
    </row>
    <row r="10" spans="1:17" ht="18.75" customHeight="1">
      <c r="A10" s="259" t="s">
        <v>21</v>
      </c>
      <c r="B10" s="260">
        <v>96</v>
      </c>
      <c r="C10" s="267">
        <v>88</v>
      </c>
      <c r="D10" s="304">
        <v>90</v>
      </c>
      <c r="E10" s="261">
        <v>97</v>
      </c>
      <c r="F10" s="261" t="s">
        <v>46</v>
      </c>
      <c r="G10" s="261">
        <v>91</v>
      </c>
      <c r="H10" s="261">
        <v>31</v>
      </c>
      <c r="I10" s="261"/>
      <c r="J10" s="261"/>
      <c r="K10" s="261"/>
      <c r="L10" s="261"/>
      <c r="M10" s="261"/>
      <c r="N10" s="261"/>
      <c r="O10" s="47">
        <f t="shared" si="0"/>
        <v>576</v>
      </c>
      <c r="P10" s="47">
        <f t="shared" si="1"/>
        <v>397</v>
      </c>
      <c r="Q10" s="54">
        <f t="shared" si="2"/>
        <v>0.68923611111111116</v>
      </c>
    </row>
    <row r="11" spans="1:17" ht="18.75" customHeight="1">
      <c r="A11" s="259" t="s">
        <v>22</v>
      </c>
      <c r="B11" s="260">
        <v>60</v>
      </c>
      <c r="C11" s="267">
        <v>66</v>
      </c>
      <c r="D11" s="304">
        <v>56</v>
      </c>
      <c r="E11" s="261">
        <v>64</v>
      </c>
      <c r="F11" s="261" t="s">
        <v>46</v>
      </c>
      <c r="G11" s="261">
        <v>0</v>
      </c>
      <c r="H11" s="261">
        <v>56</v>
      </c>
      <c r="I11" s="261"/>
      <c r="J11" s="261"/>
      <c r="K11" s="261"/>
      <c r="L11" s="261"/>
      <c r="M11" s="261"/>
      <c r="N11" s="261"/>
      <c r="O11" s="47">
        <f t="shared" si="0"/>
        <v>360</v>
      </c>
      <c r="P11" s="47">
        <f t="shared" si="1"/>
        <v>242</v>
      </c>
      <c r="Q11" s="54">
        <f t="shared" si="2"/>
        <v>0.67222222222222228</v>
      </c>
    </row>
    <row r="12" spans="1:17" ht="18.75" customHeight="1">
      <c r="A12" s="259" t="s">
        <v>25</v>
      </c>
      <c r="B12" s="260">
        <v>110</v>
      </c>
      <c r="C12" s="267">
        <v>120</v>
      </c>
      <c r="D12" s="304">
        <v>108</v>
      </c>
      <c r="E12" s="261">
        <v>100</v>
      </c>
      <c r="F12" s="261" t="s">
        <v>46</v>
      </c>
      <c r="G12" s="261">
        <v>108</v>
      </c>
      <c r="H12" s="261">
        <v>88</v>
      </c>
      <c r="I12" s="261"/>
      <c r="J12" s="261"/>
      <c r="K12" s="261"/>
      <c r="L12" s="261"/>
      <c r="M12" s="261"/>
      <c r="N12" s="261"/>
      <c r="O12" s="47">
        <f t="shared" si="0"/>
        <v>660</v>
      </c>
      <c r="P12" s="47">
        <f t="shared" si="1"/>
        <v>524</v>
      </c>
      <c r="Q12" s="54">
        <f t="shared" si="2"/>
        <v>0.79393939393939394</v>
      </c>
    </row>
    <row r="13" spans="1:17" ht="18.75" customHeight="1">
      <c r="A13" s="259" t="s">
        <v>23</v>
      </c>
      <c r="B13" s="260">
        <v>60</v>
      </c>
      <c r="C13" s="267">
        <v>107</v>
      </c>
      <c r="D13" s="304">
        <v>106</v>
      </c>
      <c r="E13" s="261">
        <v>134</v>
      </c>
      <c r="F13" s="261" t="s">
        <v>46</v>
      </c>
      <c r="G13" s="261">
        <v>80</v>
      </c>
      <c r="H13" s="261">
        <v>53</v>
      </c>
      <c r="I13" s="261"/>
      <c r="J13" s="261"/>
      <c r="K13" s="261"/>
      <c r="L13" s="261"/>
      <c r="M13" s="261"/>
      <c r="N13" s="261"/>
      <c r="O13" s="47">
        <f t="shared" si="0"/>
        <v>360</v>
      </c>
      <c r="P13" s="47">
        <f t="shared" si="1"/>
        <v>480</v>
      </c>
      <c r="Q13" s="54">
        <f t="shared" si="2"/>
        <v>1.3333333333333333</v>
      </c>
    </row>
    <row r="14" spans="1:17" ht="18.75" customHeight="1">
      <c r="A14" s="259" t="s">
        <v>24</v>
      </c>
      <c r="B14" s="260">
        <v>46</v>
      </c>
      <c r="C14" s="267">
        <v>61</v>
      </c>
      <c r="D14" s="304">
        <v>22</v>
      </c>
      <c r="E14" s="261">
        <v>37</v>
      </c>
      <c r="F14" s="261" t="s">
        <v>46</v>
      </c>
      <c r="G14" s="261">
        <v>40</v>
      </c>
      <c r="H14" s="261">
        <v>24</v>
      </c>
      <c r="I14" s="261"/>
      <c r="J14" s="261"/>
      <c r="K14" s="261"/>
      <c r="L14" s="261"/>
      <c r="M14" s="261"/>
      <c r="N14" s="261"/>
      <c r="O14" s="47">
        <f t="shared" si="0"/>
        <v>276</v>
      </c>
      <c r="P14" s="47">
        <f t="shared" si="1"/>
        <v>184</v>
      </c>
      <c r="Q14" s="54">
        <f t="shared" si="2"/>
        <v>0.66666666666666663</v>
      </c>
    </row>
    <row r="15" spans="1:17" ht="18.75" customHeight="1">
      <c r="A15" s="259" t="s">
        <v>26</v>
      </c>
      <c r="B15" s="260">
        <v>864</v>
      </c>
      <c r="C15" s="268">
        <v>1051</v>
      </c>
      <c r="D15" s="305">
        <v>943</v>
      </c>
      <c r="E15" s="261">
        <v>1216</v>
      </c>
      <c r="F15" s="261">
        <v>1064</v>
      </c>
      <c r="G15" s="261">
        <v>1135</v>
      </c>
      <c r="H15" s="261">
        <v>1007</v>
      </c>
      <c r="I15" s="261"/>
      <c r="J15" s="261"/>
      <c r="K15" s="261"/>
      <c r="L15" s="261"/>
      <c r="M15" s="261"/>
      <c r="N15" s="261"/>
      <c r="O15" s="47">
        <f t="shared" si="0"/>
        <v>5184</v>
      </c>
      <c r="P15" s="47">
        <f t="shared" si="1"/>
        <v>6416</v>
      </c>
      <c r="Q15" s="54">
        <f t="shared" si="2"/>
        <v>1.2376543209876543</v>
      </c>
    </row>
    <row r="16" spans="1:17" ht="18.75" customHeight="1">
      <c r="A16" s="259" t="s">
        <v>27</v>
      </c>
      <c r="B16" s="260">
        <v>528</v>
      </c>
      <c r="C16" s="268">
        <v>338</v>
      </c>
      <c r="D16" s="305">
        <v>462</v>
      </c>
      <c r="E16" s="261">
        <v>425</v>
      </c>
      <c r="F16" s="261">
        <v>350</v>
      </c>
      <c r="G16" s="261">
        <v>429</v>
      </c>
      <c r="H16" s="261">
        <v>426</v>
      </c>
      <c r="I16" s="261"/>
      <c r="J16" s="261"/>
      <c r="K16" s="261"/>
      <c r="L16" s="261"/>
      <c r="M16" s="261"/>
      <c r="N16" s="261"/>
      <c r="O16" s="47">
        <f t="shared" si="0"/>
        <v>3168</v>
      </c>
      <c r="P16" s="409">
        <f t="shared" si="1"/>
        <v>2430</v>
      </c>
      <c r="Q16" s="410">
        <f t="shared" si="2"/>
        <v>0.76704545454545459</v>
      </c>
    </row>
    <row r="17" spans="1:17" ht="18.75" customHeight="1">
      <c r="A17" s="259" t="s">
        <v>28</v>
      </c>
      <c r="B17" s="260">
        <v>211</v>
      </c>
      <c r="C17" s="268">
        <v>196</v>
      </c>
      <c r="D17" s="305">
        <v>58</v>
      </c>
      <c r="E17" s="265">
        <v>93</v>
      </c>
      <c r="F17" s="265">
        <v>2</v>
      </c>
      <c r="G17" s="265">
        <v>0</v>
      </c>
      <c r="H17" s="265">
        <v>50</v>
      </c>
      <c r="I17" s="265"/>
      <c r="J17" s="265"/>
      <c r="K17" s="265"/>
      <c r="L17" s="265"/>
      <c r="M17" s="265"/>
      <c r="N17" s="265"/>
      <c r="O17" s="47">
        <f t="shared" si="0"/>
        <v>1266</v>
      </c>
      <c r="P17" s="409">
        <f t="shared" si="1"/>
        <v>399</v>
      </c>
      <c r="Q17" s="410">
        <f t="shared" si="2"/>
        <v>0.31516587677725116</v>
      </c>
    </row>
    <row r="18" spans="1:17" ht="18.75" customHeight="1">
      <c r="A18" s="259" t="s">
        <v>29</v>
      </c>
      <c r="B18" s="263">
        <f>264+1056</f>
        <v>1320</v>
      </c>
      <c r="C18" s="267">
        <v>1204</v>
      </c>
      <c r="D18" s="304">
        <v>893</v>
      </c>
      <c r="E18" s="265">
        <v>1563</v>
      </c>
      <c r="F18" s="265">
        <v>1596</v>
      </c>
      <c r="G18" s="265">
        <v>982</v>
      </c>
      <c r="H18" s="265">
        <v>762</v>
      </c>
      <c r="I18" s="265"/>
      <c r="J18" s="265"/>
      <c r="K18" s="265"/>
      <c r="L18" s="265"/>
      <c r="M18" s="265"/>
      <c r="N18" s="265"/>
      <c r="O18" s="47">
        <f t="shared" si="0"/>
        <v>7920</v>
      </c>
      <c r="P18" s="409">
        <f t="shared" si="1"/>
        <v>7000</v>
      </c>
      <c r="Q18" s="410">
        <f t="shared" si="2"/>
        <v>0.88383838383838387</v>
      </c>
    </row>
    <row r="19" spans="1:17" ht="18.75" customHeight="1">
      <c r="A19" s="259" t="s">
        <v>30</v>
      </c>
      <c r="B19" s="260">
        <v>388</v>
      </c>
      <c r="C19" s="267">
        <v>564</v>
      </c>
      <c r="D19" s="304">
        <v>488</v>
      </c>
      <c r="E19" s="265">
        <v>1563</v>
      </c>
      <c r="F19" s="265">
        <v>1596</v>
      </c>
      <c r="G19" s="265">
        <v>247</v>
      </c>
      <c r="H19" s="265">
        <v>422</v>
      </c>
      <c r="I19" s="265"/>
      <c r="J19" s="265"/>
      <c r="K19" s="265"/>
      <c r="L19" s="265"/>
      <c r="M19" s="265"/>
      <c r="N19" s="265"/>
      <c r="O19" s="47">
        <f t="shared" si="0"/>
        <v>2328</v>
      </c>
      <c r="P19" s="409">
        <f t="shared" si="1"/>
        <v>4880</v>
      </c>
      <c r="Q19" s="410">
        <f t="shared" si="2"/>
        <v>2.0962199312714778</v>
      </c>
    </row>
    <row r="20" spans="1:17" ht="18.75" customHeight="1">
      <c r="A20" s="259" t="s">
        <v>31</v>
      </c>
      <c r="B20" s="260">
        <v>264</v>
      </c>
      <c r="C20" s="262">
        <v>175</v>
      </c>
      <c r="D20" s="307">
        <v>86</v>
      </c>
      <c r="E20" s="265">
        <v>152</v>
      </c>
      <c r="F20" s="265">
        <v>118</v>
      </c>
      <c r="G20" s="265">
        <v>90</v>
      </c>
      <c r="H20" s="265">
        <v>49</v>
      </c>
      <c r="I20" s="265"/>
      <c r="J20" s="265"/>
      <c r="K20" s="265"/>
      <c r="L20" s="265"/>
      <c r="M20" s="265"/>
      <c r="N20" s="265"/>
      <c r="O20" s="47">
        <f t="shared" si="0"/>
        <v>1584</v>
      </c>
      <c r="P20" s="409">
        <f t="shared" si="1"/>
        <v>670</v>
      </c>
      <c r="Q20" s="410">
        <f t="shared" si="2"/>
        <v>0.42297979797979796</v>
      </c>
    </row>
    <row r="21" spans="1:17" ht="18.75" customHeight="1">
      <c r="A21" s="259" t="s">
        <v>32</v>
      </c>
      <c r="B21" s="260">
        <v>60</v>
      </c>
      <c r="C21" s="262">
        <v>34</v>
      </c>
      <c r="D21" s="307">
        <v>9</v>
      </c>
      <c r="E21" s="265">
        <v>20</v>
      </c>
      <c r="F21" s="265">
        <v>32</v>
      </c>
      <c r="G21" s="265">
        <v>22</v>
      </c>
      <c r="H21" s="265">
        <v>28</v>
      </c>
      <c r="I21" s="265"/>
      <c r="J21" s="265"/>
      <c r="K21" s="265"/>
      <c r="L21" s="265"/>
      <c r="M21" s="265"/>
      <c r="N21" s="265"/>
      <c r="O21" s="47">
        <f t="shared" si="0"/>
        <v>360</v>
      </c>
      <c r="P21" s="409">
        <f t="shared" si="1"/>
        <v>145</v>
      </c>
      <c r="Q21" s="410">
        <f t="shared" si="2"/>
        <v>0.40277777777777779</v>
      </c>
    </row>
    <row r="22" spans="1:17" ht="18.75" customHeight="1">
      <c r="A22" s="271" t="s">
        <v>53</v>
      </c>
      <c r="B22" s="260">
        <v>54</v>
      </c>
      <c r="C22" s="262">
        <v>112</v>
      </c>
      <c r="D22" s="307">
        <v>85</v>
      </c>
      <c r="E22" s="265">
        <v>86</v>
      </c>
      <c r="F22" s="265">
        <v>74</v>
      </c>
      <c r="G22" s="265">
        <v>82</v>
      </c>
      <c r="H22" s="265">
        <v>99</v>
      </c>
      <c r="I22" s="265"/>
      <c r="J22" s="265"/>
      <c r="K22" s="265"/>
      <c r="L22" s="265"/>
      <c r="M22" s="265"/>
      <c r="N22" s="265"/>
      <c r="O22" s="47">
        <f>B22*(IF(C22="",0,1)+IF(D22="",0,1)+IF(E22="",0,1)+IF(F22="",0,1)+IF(G22="",0,1)+IF(H22="",0,1)+IF(I22="",0,1)+IF(J22="",0,1)+IF(K22="",0,1)+IF(L22="",0,1)+IF(M22="",0,1)+IF(N22="",0,1)) + (IF(G22="",0,210)+IF(H22="",0,210)+IF(I22="",0,210)+IF(J22="",0,210)+IF(K22="",0,210)+IF(L22="",0,210)+IF(M22="",0,210)+IF(N22="",0,210))</f>
        <v>744</v>
      </c>
      <c r="P22" s="409">
        <f t="shared" si="1"/>
        <v>538</v>
      </c>
      <c r="Q22" s="410">
        <f t="shared" si="2"/>
        <v>0.7231182795698925</v>
      </c>
    </row>
    <row r="23" spans="1:17" ht="18.75" customHeight="1">
      <c r="A23" s="259" t="s">
        <v>54</v>
      </c>
      <c r="B23" s="260">
        <v>12</v>
      </c>
      <c r="C23" s="262">
        <v>52</v>
      </c>
      <c r="D23" s="307">
        <v>16</v>
      </c>
      <c r="E23" s="265">
        <v>16</v>
      </c>
      <c r="F23" s="265">
        <v>12</v>
      </c>
      <c r="G23" s="265">
        <v>19</v>
      </c>
      <c r="H23" s="265">
        <v>26</v>
      </c>
      <c r="I23" s="265"/>
      <c r="J23" s="265"/>
      <c r="K23" s="265"/>
      <c r="L23" s="265"/>
      <c r="M23" s="265"/>
      <c r="N23" s="265"/>
      <c r="O23" s="47">
        <f>B23*(IF(C23="",0,1)+IF(D23="",0,1)+IF(E23="",0,1)+IF(F23="",0,1)+IF(G23="",0,1)+IF(H23="",0,1)+IF(I23="",0,1)+IF(J23="",0,1)+IF(K23="",0,1)+IF(L23="",0,1)+IF(M23="",0,1)+IF(N23="",0,1)) + (IF(G23="",0,48)+IF(H23="",0,48)+IF(I23="",0,48)+IF(J23="",0,48)+IF(K23="",0,48)+IF(L23="",0,48)+IF(M23="",0,48)+IF(N23="",0,48))</f>
        <v>168</v>
      </c>
      <c r="P23" s="409">
        <f t="shared" si="1"/>
        <v>141</v>
      </c>
      <c r="Q23" s="410">
        <f t="shared" si="2"/>
        <v>0.8392857142857143</v>
      </c>
    </row>
    <row r="24" spans="1:17" ht="18.75" customHeight="1">
      <c r="A24" s="259" t="s">
        <v>55</v>
      </c>
      <c r="B24" s="260">
        <v>1</v>
      </c>
      <c r="C24" s="262">
        <v>0</v>
      </c>
      <c r="D24" s="306">
        <v>0</v>
      </c>
      <c r="E24" s="265">
        <v>0</v>
      </c>
      <c r="F24" s="265">
        <v>0</v>
      </c>
      <c r="G24" s="265">
        <v>0</v>
      </c>
      <c r="H24" s="265">
        <v>0</v>
      </c>
      <c r="I24" s="265"/>
      <c r="J24" s="265"/>
      <c r="K24" s="265"/>
      <c r="L24" s="265"/>
      <c r="M24" s="265"/>
      <c r="N24" s="265"/>
      <c r="O24" s="47">
        <f>B24*(IF(C24="",0,1)+IF(D24="",0,1)+IF(E24="",0,1)+IF(F24="",0,1)+IF(G24="",0,1)+IF(H24="",0,1)+IF(I24="",0,1)+IF(J24="",0,1)+IF(K24="",0,1)+IF(L24="",0,1)+IF(M24="",0,1)+IF(N24="",0,1)) + (IF(G24="",0,3)+IF(H24="",0,3)+IF(I24="",0,3)+IF(J24="",0,3)+IF(K24="",0,3)+IF(L24="",0,3)+IF(M24="",0,3)+IF(N24="",0,3))</f>
        <v>12</v>
      </c>
      <c r="P24" s="409">
        <f t="shared" si="1"/>
        <v>0</v>
      </c>
      <c r="Q24" s="410">
        <f t="shared" si="2"/>
        <v>0</v>
      </c>
    </row>
    <row r="25" spans="1:17" ht="18.75" customHeight="1">
      <c r="A25" s="271" t="s">
        <v>33</v>
      </c>
      <c r="B25" s="260">
        <v>86</v>
      </c>
      <c r="C25" s="262">
        <v>214</v>
      </c>
      <c r="D25" s="307">
        <v>61</v>
      </c>
      <c r="E25" s="265">
        <v>181</v>
      </c>
      <c r="F25" s="265">
        <v>146</v>
      </c>
      <c r="G25" s="265">
        <v>170</v>
      </c>
      <c r="H25" s="265">
        <v>89</v>
      </c>
      <c r="I25" s="265"/>
      <c r="J25" s="265"/>
      <c r="K25" s="265"/>
      <c r="L25" s="265"/>
      <c r="M25" s="265"/>
      <c r="N25" s="265"/>
      <c r="O25" s="47">
        <f>B25*(IF(C25="",0,1)+IF(D25="",0,1)+IF(E25="",0,1)+IF(F25="",0,1)+IF(G25="",0,1)+IF(H25="",0,1)+IF(I25="",0,1)+IF(J25="",0,1)+IF(K25="",0,1)+IF(L25="",0,1)+IF(M25="",0,1)+IF(N25="",0,1))</f>
        <v>516</v>
      </c>
      <c r="P25" s="409">
        <f t="shared" si="1"/>
        <v>861</v>
      </c>
      <c r="Q25" s="410">
        <f t="shared" si="2"/>
        <v>1.6686046511627908</v>
      </c>
    </row>
    <row r="26" spans="1:17" ht="18.75" customHeight="1">
      <c r="A26" s="259" t="s">
        <v>34</v>
      </c>
      <c r="B26" s="260">
        <v>20</v>
      </c>
      <c r="C26" s="262">
        <v>30</v>
      </c>
      <c r="D26" s="307">
        <v>17</v>
      </c>
      <c r="E26" s="265">
        <v>27</v>
      </c>
      <c r="F26" s="265">
        <v>9</v>
      </c>
      <c r="G26" s="265">
        <v>33</v>
      </c>
      <c r="H26" s="270">
        <v>7</v>
      </c>
      <c r="I26" s="265"/>
      <c r="J26" s="265"/>
      <c r="K26" s="265"/>
      <c r="L26" s="265"/>
      <c r="M26" s="265"/>
      <c r="N26" s="265"/>
      <c r="O26" s="47">
        <f t="shared" si="0"/>
        <v>120</v>
      </c>
      <c r="P26" s="409">
        <f t="shared" si="1"/>
        <v>123</v>
      </c>
      <c r="Q26" s="410">
        <f t="shared" si="2"/>
        <v>1.0249999999999999</v>
      </c>
    </row>
    <row r="27" spans="1:17" s="68" customFormat="1" ht="18.75" customHeight="1">
      <c r="A27" s="259" t="s">
        <v>55</v>
      </c>
      <c r="B27" s="260">
        <v>2</v>
      </c>
      <c r="C27" s="262">
        <v>0</v>
      </c>
      <c r="D27" s="306">
        <v>0</v>
      </c>
      <c r="E27" s="270">
        <v>0</v>
      </c>
      <c r="F27" s="270">
        <v>0</v>
      </c>
      <c r="G27" s="270">
        <v>0</v>
      </c>
      <c r="H27" s="270">
        <v>0</v>
      </c>
      <c r="I27" s="270"/>
      <c r="J27" s="270"/>
      <c r="K27" s="270"/>
      <c r="L27" s="270"/>
      <c r="M27" s="270"/>
      <c r="N27" s="270"/>
      <c r="O27" s="47">
        <f t="shared" si="0"/>
        <v>12</v>
      </c>
      <c r="P27" s="413">
        <f t="shared" si="1"/>
        <v>0</v>
      </c>
      <c r="Q27" s="414">
        <f t="shared" si="2"/>
        <v>0</v>
      </c>
    </row>
    <row r="28" spans="1:17" ht="18.75" customHeight="1">
      <c r="A28" s="259" t="s">
        <v>36</v>
      </c>
      <c r="B28" s="260">
        <v>15</v>
      </c>
      <c r="C28" s="262">
        <v>0</v>
      </c>
      <c r="D28" s="307">
        <v>0</v>
      </c>
      <c r="E28" s="261">
        <v>0</v>
      </c>
      <c r="F28" s="265" t="s">
        <v>46</v>
      </c>
      <c r="G28" s="265"/>
      <c r="H28" s="265">
        <v>16</v>
      </c>
      <c r="I28" s="265"/>
      <c r="J28" s="265"/>
      <c r="K28" s="265"/>
      <c r="L28" s="265"/>
      <c r="M28" s="265"/>
      <c r="N28" s="265"/>
      <c r="O28" s="47">
        <f t="shared" si="0"/>
        <v>75</v>
      </c>
      <c r="P28" s="409">
        <f t="shared" si="1"/>
        <v>16</v>
      </c>
      <c r="Q28" s="410">
        <f t="shared" si="2"/>
        <v>0.21333333333333335</v>
      </c>
    </row>
    <row r="29" spans="1:17" s="68" customFormat="1" ht="18.75" customHeight="1">
      <c r="A29" s="259" t="s">
        <v>37</v>
      </c>
      <c r="B29" s="260">
        <v>16</v>
      </c>
      <c r="C29" s="262">
        <v>0</v>
      </c>
      <c r="D29" s="307">
        <v>0</v>
      </c>
      <c r="E29" s="261">
        <v>0</v>
      </c>
      <c r="F29" s="270" t="s">
        <v>46</v>
      </c>
      <c r="G29" s="270"/>
      <c r="H29" s="270">
        <v>7</v>
      </c>
      <c r="I29" s="270"/>
      <c r="J29" s="270"/>
      <c r="K29" s="270"/>
      <c r="L29" s="270"/>
      <c r="M29" s="270"/>
      <c r="N29" s="270"/>
      <c r="O29" s="47">
        <f t="shared" si="0"/>
        <v>80</v>
      </c>
      <c r="P29" s="413">
        <f t="shared" si="1"/>
        <v>7</v>
      </c>
      <c r="Q29" s="414">
        <f t="shared" si="2"/>
        <v>8.7499999999999994E-2</v>
      </c>
    </row>
    <row r="30" spans="1:17" ht="18.75" customHeight="1">
      <c r="A30" s="259" t="s">
        <v>38</v>
      </c>
      <c r="B30" s="260">
        <v>40</v>
      </c>
      <c r="C30" s="262">
        <v>0</v>
      </c>
      <c r="D30" s="307">
        <v>0</v>
      </c>
      <c r="E30" s="261">
        <v>0</v>
      </c>
      <c r="F30" s="265" t="s">
        <v>46</v>
      </c>
      <c r="G30" s="265"/>
      <c r="H30" s="265">
        <v>20</v>
      </c>
      <c r="I30" s="265"/>
      <c r="J30" s="265"/>
      <c r="K30" s="265"/>
      <c r="L30" s="265"/>
      <c r="M30" s="265"/>
      <c r="N30" s="265"/>
      <c r="O30" s="47">
        <f t="shared" si="0"/>
        <v>200</v>
      </c>
      <c r="P30" s="409">
        <f t="shared" si="1"/>
        <v>20</v>
      </c>
      <c r="Q30" s="410">
        <f t="shared" si="2"/>
        <v>0.1</v>
      </c>
    </row>
    <row r="31" spans="1:17" ht="18.75" customHeight="1">
      <c r="A31" s="259" t="s">
        <v>40</v>
      </c>
      <c r="B31" s="260">
        <v>40</v>
      </c>
      <c r="C31" s="262">
        <v>0</v>
      </c>
      <c r="D31" s="307">
        <v>0</v>
      </c>
      <c r="E31" s="261">
        <v>0</v>
      </c>
      <c r="F31" s="265" t="s">
        <v>46</v>
      </c>
      <c r="G31" s="265"/>
      <c r="H31" s="265">
        <v>22</v>
      </c>
      <c r="I31" s="265"/>
      <c r="J31" s="265"/>
      <c r="K31" s="265"/>
      <c r="L31" s="265"/>
      <c r="M31" s="265"/>
      <c r="N31" s="265"/>
      <c r="O31" s="47">
        <f t="shared" si="0"/>
        <v>200</v>
      </c>
      <c r="P31" s="409">
        <f t="shared" si="1"/>
        <v>22</v>
      </c>
      <c r="Q31" s="410">
        <f t="shared" si="2"/>
        <v>0.11</v>
      </c>
    </row>
    <row r="32" spans="1:17" ht="18.75" customHeight="1">
      <c r="A32" s="259" t="s">
        <v>41</v>
      </c>
      <c r="B32" s="260">
        <v>30</v>
      </c>
      <c r="C32" s="262">
        <v>0</v>
      </c>
      <c r="D32" s="307">
        <v>0</v>
      </c>
      <c r="E32" s="261">
        <v>0</v>
      </c>
      <c r="F32" s="265" t="s">
        <v>46</v>
      </c>
      <c r="G32" s="265"/>
      <c r="H32" s="265">
        <v>24</v>
      </c>
      <c r="I32" s="265"/>
      <c r="J32" s="265"/>
      <c r="K32" s="265"/>
      <c r="L32" s="265"/>
      <c r="M32" s="265"/>
      <c r="N32" s="265"/>
      <c r="O32" s="47">
        <f t="shared" si="0"/>
        <v>150</v>
      </c>
      <c r="P32" s="409">
        <f t="shared" si="1"/>
        <v>24</v>
      </c>
      <c r="Q32" s="410">
        <f t="shared" si="2"/>
        <v>0.16</v>
      </c>
    </row>
    <row r="33" spans="1:17" ht="18.75" customHeight="1">
      <c r="A33" s="259" t="s">
        <v>42</v>
      </c>
      <c r="B33" s="260">
        <v>4</v>
      </c>
      <c r="C33" s="262">
        <v>0</v>
      </c>
      <c r="D33" s="307">
        <v>0</v>
      </c>
      <c r="E33" s="261">
        <v>0</v>
      </c>
      <c r="F33" s="265" t="s">
        <v>46</v>
      </c>
      <c r="G33" s="265"/>
      <c r="H33" s="265">
        <v>0</v>
      </c>
      <c r="I33" s="265"/>
      <c r="J33" s="265"/>
      <c r="K33" s="265"/>
      <c r="L33" s="265"/>
      <c r="M33" s="265"/>
      <c r="N33" s="265"/>
      <c r="O33" s="47">
        <f t="shared" si="0"/>
        <v>20</v>
      </c>
      <c r="P33" s="409">
        <f t="shared" si="1"/>
        <v>0</v>
      </c>
      <c r="Q33" s="410">
        <f t="shared" si="2"/>
        <v>0</v>
      </c>
    </row>
    <row r="34" spans="1:17" ht="18.75" customHeight="1">
      <c r="A34" s="259" t="s">
        <v>43</v>
      </c>
      <c r="B34" s="260">
        <v>7</v>
      </c>
      <c r="C34" s="262">
        <v>0</v>
      </c>
      <c r="D34" s="307">
        <v>24</v>
      </c>
      <c r="E34" s="261">
        <v>0</v>
      </c>
      <c r="F34" s="261">
        <v>0</v>
      </c>
      <c r="G34" s="261">
        <v>0</v>
      </c>
      <c r="H34" s="261">
        <v>0</v>
      </c>
      <c r="I34" s="261"/>
      <c r="J34" s="261"/>
      <c r="K34" s="261"/>
      <c r="L34" s="261"/>
      <c r="M34" s="261"/>
      <c r="N34" s="261"/>
      <c r="O34" s="47">
        <f t="shared" si="0"/>
        <v>42</v>
      </c>
      <c r="P34" s="47">
        <f t="shared" si="1"/>
        <v>24</v>
      </c>
      <c r="Q34" s="54">
        <f t="shared" si="2"/>
        <v>0.5714285714285714</v>
      </c>
    </row>
    <row r="35" spans="1:17" ht="18.75" customHeight="1">
      <c r="A35" s="259" t="s">
        <v>44</v>
      </c>
      <c r="B35" s="260">
        <v>10</v>
      </c>
      <c r="C35" s="262">
        <v>18</v>
      </c>
      <c r="D35" s="307">
        <v>66</v>
      </c>
      <c r="E35" s="261">
        <v>83</v>
      </c>
      <c r="F35" s="261">
        <v>0</v>
      </c>
      <c r="G35" s="261">
        <v>17</v>
      </c>
      <c r="H35" s="261">
        <v>9</v>
      </c>
      <c r="I35" s="261"/>
      <c r="J35" s="261"/>
      <c r="K35" s="261"/>
      <c r="L35" s="261"/>
      <c r="M35" s="261"/>
      <c r="N35" s="261"/>
      <c r="O35" s="47">
        <f t="shared" si="0"/>
        <v>60</v>
      </c>
      <c r="P35" s="47">
        <f t="shared" si="1"/>
        <v>193</v>
      </c>
      <c r="Q35" s="54">
        <f t="shared" si="2"/>
        <v>3.2166666666666668</v>
      </c>
    </row>
    <row r="36" spans="1:17" ht="18.75" customHeight="1">
      <c r="A36" s="259" t="s">
        <v>45</v>
      </c>
      <c r="B36" s="260">
        <v>150</v>
      </c>
      <c r="C36" s="262">
        <v>0</v>
      </c>
      <c r="D36" s="307">
        <v>0</v>
      </c>
      <c r="E36" s="261">
        <v>0</v>
      </c>
      <c r="F36" s="261">
        <v>0</v>
      </c>
      <c r="G36" s="261"/>
      <c r="H36" s="261">
        <v>102</v>
      </c>
      <c r="I36" s="261"/>
      <c r="J36" s="261"/>
      <c r="K36" s="261"/>
      <c r="L36" s="261"/>
      <c r="M36" s="261"/>
      <c r="N36" s="261"/>
      <c r="O36" s="47">
        <f t="shared" si="0"/>
        <v>750</v>
      </c>
      <c r="P36" s="47">
        <f t="shared" si="1"/>
        <v>102</v>
      </c>
      <c r="Q36" s="54">
        <f t="shared" si="2"/>
        <v>0.13600000000000001</v>
      </c>
    </row>
    <row r="37" spans="1:17" s="1" customFormat="1" ht="21.75" customHeight="1">
      <c r="A37" s="220" t="s">
        <v>47</v>
      </c>
      <c r="B37" s="257">
        <f>SUM(B9:B36)</f>
        <v>4555</v>
      </c>
      <c r="C37" s="56">
        <f t="shared" ref="C37:P37" si="3">SUM(C10:C36)</f>
        <v>4430</v>
      </c>
      <c r="D37" s="56">
        <f t="shared" si="3"/>
        <v>3590</v>
      </c>
      <c r="E37" s="56">
        <f t="shared" si="3"/>
        <v>5857</v>
      </c>
      <c r="F37" s="56">
        <f t="shared" si="3"/>
        <v>4999</v>
      </c>
      <c r="G37" s="56">
        <f t="shared" si="3"/>
        <v>3545</v>
      </c>
      <c r="H37" s="56">
        <f t="shared" si="3"/>
        <v>3417</v>
      </c>
      <c r="I37" s="56">
        <f t="shared" si="3"/>
        <v>0</v>
      </c>
      <c r="J37" s="56">
        <f t="shared" si="3"/>
        <v>0</v>
      </c>
      <c r="K37" s="56">
        <f t="shared" si="3"/>
        <v>0</v>
      </c>
      <c r="L37" s="56">
        <f t="shared" si="3"/>
        <v>0</v>
      </c>
      <c r="M37" s="56">
        <f t="shared" si="3"/>
        <v>0</v>
      </c>
      <c r="N37" s="56">
        <f t="shared" si="3"/>
        <v>0</v>
      </c>
      <c r="O37" s="56">
        <f t="shared" si="3"/>
        <v>27191</v>
      </c>
      <c r="P37" s="56">
        <f t="shared" si="3"/>
        <v>25838</v>
      </c>
      <c r="Q37" s="58">
        <f t="shared" si="2"/>
        <v>0.95024088852929278</v>
      </c>
    </row>
    <row r="38" spans="1:17" s="1" customFormat="1" ht="21.75" customHeight="1">
      <c r="A38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221"/>
    </row>
    <row r="39" spans="1:17" ht="15.75">
      <c r="O39" s="27"/>
      <c r="P39" s="23"/>
      <c r="Q39" s="28"/>
    </row>
    <row r="40" spans="1:17" ht="15.75">
      <c r="A40" s="29" t="s">
        <v>48</v>
      </c>
      <c r="O40" s="27"/>
      <c r="P40" s="23"/>
      <c r="Q40" s="28"/>
    </row>
    <row r="41" spans="1:17" ht="15.75">
      <c r="O41" s="27"/>
      <c r="P41" s="23"/>
      <c r="Q41" s="28"/>
    </row>
    <row r="42" spans="1:17" ht="15.75">
      <c r="O42" s="27"/>
      <c r="P42" s="23"/>
      <c r="Q42" s="28"/>
    </row>
    <row r="43" spans="1:17" ht="15.75">
      <c r="O43" s="27"/>
      <c r="P43" s="23"/>
      <c r="Q43" s="28"/>
    </row>
    <row r="44" spans="1:17" ht="15.75">
      <c r="O44" s="27"/>
      <c r="P44" s="23"/>
      <c r="Q44" s="28"/>
    </row>
    <row r="45" spans="1:17" ht="15.75">
      <c r="O45" s="27"/>
      <c r="P45" s="23"/>
      <c r="Q45" s="28"/>
    </row>
    <row r="46" spans="1:17" ht="15.75">
      <c r="O46" s="27"/>
      <c r="P46" s="23"/>
      <c r="Q46" s="28"/>
    </row>
    <row r="47" spans="1:17" ht="15.75">
      <c r="O47" s="27"/>
      <c r="P47" s="23"/>
      <c r="Q47" s="28"/>
    </row>
    <row r="48" spans="1:17" ht="15.75">
      <c r="O48" s="27"/>
      <c r="P48" s="23"/>
      <c r="Q48" s="28"/>
    </row>
    <row r="49" spans="15:17" ht="15.75">
      <c r="O49" s="27"/>
      <c r="P49" s="23"/>
      <c r="Q49" s="28"/>
    </row>
    <row r="50" spans="15:17" ht="15.75">
      <c r="O50" s="27"/>
      <c r="P50" s="23"/>
      <c r="Q50" s="28"/>
    </row>
    <row r="51" spans="15:17" ht="15.75">
      <c r="O51" s="27"/>
      <c r="P51" s="23"/>
      <c r="Q51" s="28"/>
    </row>
    <row r="52" spans="15:17" ht="15.75">
      <c r="O52" s="27"/>
      <c r="P52" s="23"/>
      <c r="Q52" s="28"/>
    </row>
    <row r="53" spans="15:17" ht="15.75">
      <c r="O53" s="27"/>
      <c r="P53" s="23"/>
      <c r="Q53" s="28"/>
    </row>
  </sheetData>
  <sortState xmlns:xlrd2="http://schemas.microsoft.com/office/spreadsheetml/2017/richdata2" ref="A9:Q34">
    <sortCondition ref="A9:A34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" header="0.31496062992125984" footer="0.23"/>
  <pageSetup paperSize="9" scale="59" orientation="landscape" r:id="rId1"/>
  <headerFooter>
    <oddFooter>&amp;RPag. 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A1:Q269"/>
  <sheetViews>
    <sheetView showGridLines="0" topLeftCell="A9" zoomScale="85" zoomScaleNormal="85" zoomScaleSheetLayoutView="90" workbookViewId="0">
      <pane xSplit="1" topLeftCell="B28" activePane="topRight" state="frozen"/>
      <selection pane="topRight" activeCell="S36" sqref="S36"/>
      <selection activeCell="F35" sqref="F35"/>
    </sheetView>
  </sheetViews>
  <sheetFormatPr defaultColWidth="8.85546875" defaultRowHeight="15.75"/>
  <cols>
    <col min="1" max="1" width="60" style="22" customWidth="1"/>
    <col min="2" max="2" width="12" style="23" customWidth="1"/>
    <col min="3" max="3" width="11.85546875" style="36" customWidth="1"/>
    <col min="4" max="8" width="11.85546875" style="23" customWidth="1"/>
    <col min="9" max="14" width="11.85546875" customWidth="1"/>
    <col min="15" max="15" width="9.28515625" style="19" bestFit="1" customWidth="1"/>
    <col min="16" max="16" width="12.28515625" customWidth="1"/>
    <col min="17" max="17" width="11.28515625" style="20" customWidth="1"/>
  </cols>
  <sheetData>
    <row r="1" spans="1:17" ht="51" customHeight="1"/>
    <row r="2" spans="1:17">
      <c r="A2" s="338"/>
      <c r="B2" s="338"/>
      <c r="C2" s="338"/>
      <c r="D2" s="338"/>
      <c r="E2" s="338"/>
      <c r="F2" s="338"/>
      <c r="G2" s="338"/>
      <c r="H2" s="338"/>
    </row>
    <row r="3" spans="1:17">
      <c r="A3" s="338"/>
      <c r="B3" s="338"/>
      <c r="C3" s="338"/>
      <c r="D3" s="338"/>
      <c r="E3" s="338"/>
      <c r="F3" s="338"/>
      <c r="G3" s="338"/>
      <c r="H3" s="338"/>
    </row>
    <row r="4" spans="1:17" ht="21" customHeight="1"/>
    <row r="5" spans="1:17" s="11" customFormat="1" ht="18.75" customHeight="1">
      <c r="A5" s="339" t="s">
        <v>0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</row>
    <row r="6" spans="1:17" s="11" customFormat="1" ht="20.25" customHeight="1">
      <c r="A6" s="339" t="s">
        <v>56</v>
      </c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</row>
    <row r="7" spans="1:17" s="24" customFormat="1" ht="22.5" customHeight="1">
      <c r="A7" s="411" t="s">
        <v>2</v>
      </c>
      <c r="B7" s="412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42" t="s">
        <v>16</v>
      </c>
      <c r="P7" s="343"/>
      <c r="Q7" s="344"/>
    </row>
    <row r="8" spans="1:17" s="24" customFormat="1" ht="18" customHeight="1">
      <c r="A8" s="348"/>
      <c r="B8" s="341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18.75" customHeight="1">
      <c r="A9" s="259" t="s">
        <v>20</v>
      </c>
      <c r="B9" s="260">
        <v>122</v>
      </c>
      <c r="C9" s="267">
        <v>130</v>
      </c>
      <c r="D9" s="304">
        <v>120</v>
      </c>
      <c r="E9" s="265">
        <v>171</v>
      </c>
      <c r="F9" s="265" t="s">
        <v>46</v>
      </c>
      <c r="G9" s="265">
        <v>105</v>
      </c>
      <c r="H9" s="265">
        <v>88</v>
      </c>
      <c r="I9" s="265"/>
      <c r="J9" s="265"/>
      <c r="K9" s="265"/>
      <c r="L9" s="265"/>
      <c r="M9" s="265"/>
      <c r="N9" s="265"/>
      <c r="O9" s="47">
        <f>B9*(IF(C9="",0,1)+IF(D9="",0,1)+IF(E9="",0,1)+IF(F9="",0,1)+IF(G9="",0,1)+IF(H9="",0,1)+IF(I9="",0,1)+IF(J9="",0,1)+IF(K9="",0,1)+IF(L9="",0,1)+IF(M9="",0,1)+IF(N9="",0,1))</f>
        <v>732</v>
      </c>
      <c r="P9" s="47">
        <f>SUM(C9:N9)</f>
        <v>614</v>
      </c>
      <c r="Q9" s="54">
        <f>IF(O9=0,"-",P9/O9)</f>
        <v>0.83879781420765032</v>
      </c>
    </row>
    <row r="10" spans="1:17" ht="18.75" customHeight="1">
      <c r="A10" s="259" t="s">
        <v>21</v>
      </c>
      <c r="B10" s="260">
        <v>96</v>
      </c>
      <c r="C10" s="267">
        <v>48</v>
      </c>
      <c r="D10" s="304">
        <v>51</v>
      </c>
      <c r="E10" s="265">
        <v>150</v>
      </c>
      <c r="F10" s="265" t="s">
        <v>46</v>
      </c>
      <c r="G10" s="265">
        <v>142</v>
      </c>
      <c r="H10" s="265">
        <v>48</v>
      </c>
      <c r="I10" s="265"/>
      <c r="J10" s="265"/>
      <c r="K10" s="265"/>
      <c r="L10" s="265"/>
      <c r="M10" s="265"/>
      <c r="N10" s="265"/>
      <c r="O10" s="47">
        <f>B10*(IF(C10="",0,1)+IF(D10="",0,1)+IF(E10="",0,1)+IF(F10="",0,1)+IF(G10="",0,1)+IF(H10="",0,1)+IF(I10="",0,1)+IF(J10="",0,1)+IF(K10="",0,1)+IF(L10="",0,1)+IF(M10="",0,1)+IF(N10="",0,1))</f>
        <v>576</v>
      </c>
      <c r="P10" s="47">
        <f>SUM(C10:N10)</f>
        <v>439</v>
      </c>
      <c r="Q10" s="54">
        <f>IF(O10=0,"-",P10/O10)</f>
        <v>0.76215277777777779</v>
      </c>
    </row>
    <row r="11" spans="1:17" ht="18.75" customHeight="1">
      <c r="A11" s="259" t="s">
        <v>57</v>
      </c>
      <c r="B11" s="260">
        <v>46</v>
      </c>
      <c r="C11" s="267">
        <v>55</v>
      </c>
      <c r="D11" s="304">
        <v>65</v>
      </c>
      <c r="E11" s="261">
        <v>78</v>
      </c>
      <c r="F11" s="261" t="s">
        <v>46</v>
      </c>
      <c r="G11" s="261">
        <v>17</v>
      </c>
      <c r="H11" s="261">
        <v>40</v>
      </c>
      <c r="I11" s="261"/>
      <c r="J11" s="261"/>
      <c r="K11" s="261"/>
      <c r="L11" s="261"/>
      <c r="M11" s="261"/>
      <c r="N11" s="261"/>
      <c r="O11" s="47">
        <f t="shared" ref="O11:O39" si="0">B11*(IF(C11="",0,1)+IF(D11="",0,1)+IF(E11="",0,1)+IF(F11="",0,1)+IF(G11="",0,1)+IF(H11="",0,1)+IF(I11="",0,1)+IF(J11="",0,1)+IF(K11="",0,1)+IF(L11="",0,1)+IF(M11="",0,1)+IF(N11="",0,1))</f>
        <v>276</v>
      </c>
      <c r="P11" s="47">
        <f t="shared" ref="P11:P39" si="1">SUM(C11:N11)</f>
        <v>255</v>
      </c>
      <c r="Q11" s="54">
        <f t="shared" ref="Q11:Q39" si="2">IF(O11=0,"-",P11/O11)</f>
        <v>0.92391304347826086</v>
      </c>
    </row>
    <row r="12" spans="1:17" ht="18.75" customHeight="1">
      <c r="A12" s="259" t="s">
        <v>22</v>
      </c>
      <c r="B12" s="260">
        <v>60</v>
      </c>
      <c r="C12" s="267">
        <v>106</v>
      </c>
      <c r="D12" s="304">
        <v>74</v>
      </c>
      <c r="E12" s="261">
        <v>60</v>
      </c>
      <c r="F12" s="261" t="s">
        <v>46</v>
      </c>
      <c r="G12" s="261">
        <v>91</v>
      </c>
      <c r="H12" s="261">
        <v>87</v>
      </c>
      <c r="I12" s="261"/>
      <c r="J12" s="261"/>
      <c r="K12" s="261"/>
      <c r="L12" s="261"/>
      <c r="M12" s="261"/>
      <c r="N12" s="261"/>
      <c r="O12" s="47">
        <f t="shared" si="0"/>
        <v>360</v>
      </c>
      <c r="P12" s="47">
        <f t="shared" si="1"/>
        <v>418</v>
      </c>
      <c r="Q12" s="54">
        <f t="shared" si="2"/>
        <v>1.1611111111111112</v>
      </c>
    </row>
    <row r="13" spans="1:17" ht="18.75" customHeight="1">
      <c r="A13" s="259" t="s">
        <v>25</v>
      </c>
      <c r="B13" s="260">
        <v>220</v>
      </c>
      <c r="C13" s="267">
        <v>386</v>
      </c>
      <c r="D13" s="304">
        <v>269</v>
      </c>
      <c r="E13" s="261">
        <v>182</v>
      </c>
      <c r="F13" s="261" t="s">
        <v>46</v>
      </c>
      <c r="G13" s="261">
        <v>184</v>
      </c>
      <c r="H13" s="261">
        <v>131</v>
      </c>
      <c r="I13" s="261"/>
      <c r="J13" s="261"/>
      <c r="K13" s="261"/>
      <c r="L13" s="261"/>
      <c r="M13" s="261"/>
      <c r="N13" s="261"/>
      <c r="O13" s="47">
        <f t="shared" si="0"/>
        <v>1320</v>
      </c>
      <c r="P13" s="47">
        <f t="shared" si="1"/>
        <v>1152</v>
      </c>
      <c r="Q13" s="54">
        <f t="shared" si="2"/>
        <v>0.87272727272727268</v>
      </c>
    </row>
    <row r="14" spans="1:17" ht="18.75" customHeight="1">
      <c r="A14" s="259" t="s">
        <v>23</v>
      </c>
      <c r="B14" s="260">
        <v>60</v>
      </c>
      <c r="C14" s="267">
        <v>84</v>
      </c>
      <c r="D14" s="304">
        <v>86</v>
      </c>
      <c r="E14" s="265">
        <v>37</v>
      </c>
      <c r="F14" s="265" t="s">
        <v>46</v>
      </c>
      <c r="G14" s="265">
        <v>68</v>
      </c>
      <c r="H14" s="265">
        <v>56</v>
      </c>
      <c r="I14" s="265"/>
      <c r="J14" s="265"/>
      <c r="K14" s="265"/>
      <c r="L14" s="265"/>
      <c r="M14" s="265"/>
      <c r="N14" s="265"/>
      <c r="O14" s="47">
        <f>B14*(IF(C14="",0,1)+IF(D14="",0,1)+IF(E14="",0,1)+IF(F14="",0,1)+IF(G14="",0,1)+IF(H14="",0,1)+IF(I14="",0,1)+IF(J14="",0,1)+IF(K14="",0,1)+IF(L14="",0,1)+IF(M14="",0,1)+IF(N14="",0,1))</f>
        <v>360</v>
      </c>
      <c r="P14" s="47">
        <f>SUM(C14:N14)</f>
        <v>331</v>
      </c>
      <c r="Q14" s="54">
        <f>IF(O14=0,"-",P14/O14)</f>
        <v>0.9194444444444444</v>
      </c>
    </row>
    <row r="15" spans="1:17" ht="18.75" customHeight="1">
      <c r="A15" s="259" t="s">
        <v>24</v>
      </c>
      <c r="B15" s="260">
        <v>120</v>
      </c>
      <c r="C15" s="267">
        <v>145</v>
      </c>
      <c r="D15" s="304">
        <v>152</v>
      </c>
      <c r="E15" s="265">
        <v>162</v>
      </c>
      <c r="F15" s="265" t="s">
        <v>46</v>
      </c>
      <c r="G15" s="265">
        <v>21</v>
      </c>
      <c r="H15" s="265">
        <v>127</v>
      </c>
      <c r="I15" s="265"/>
      <c r="J15" s="265"/>
      <c r="K15" s="265"/>
      <c r="L15" s="265"/>
      <c r="M15" s="265"/>
      <c r="N15" s="265"/>
      <c r="O15" s="47">
        <f>B15*(IF(C15="",0,1)+IF(D15="",0,1)+IF(E15="",0,1)+IF(F15="",0,1)+IF(G15="",0,1)+IF(H15="",0,1)+IF(I15="",0,1)+IF(J15="",0,1)+IF(K15="",0,1)+IF(L15="",0,1)+IF(M15="",0,1)+IF(N15="",0,1))</f>
        <v>720</v>
      </c>
      <c r="P15" s="47">
        <f>SUM(C15:N15)</f>
        <v>607</v>
      </c>
      <c r="Q15" s="54">
        <f>IF(O15=0,"-",P15/O15)</f>
        <v>0.84305555555555556</v>
      </c>
    </row>
    <row r="16" spans="1:17" ht="18.75" customHeight="1">
      <c r="A16" s="259" t="s">
        <v>58</v>
      </c>
      <c r="B16" s="260">
        <v>32</v>
      </c>
      <c r="C16" s="267">
        <v>39</v>
      </c>
      <c r="D16" s="304">
        <v>22</v>
      </c>
      <c r="E16" s="261">
        <v>17</v>
      </c>
      <c r="F16" s="261" t="s">
        <v>46</v>
      </c>
      <c r="G16" s="261">
        <v>4</v>
      </c>
      <c r="H16" s="261">
        <v>41</v>
      </c>
      <c r="I16" s="261"/>
      <c r="J16" s="261"/>
      <c r="K16" s="261"/>
      <c r="L16" s="261"/>
      <c r="M16" s="261"/>
      <c r="N16" s="261"/>
      <c r="O16" s="47">
        <f t="shared" si="0"/>
        <v>192</v>
      </c>
      <c r="P16" s="47">
        <f t="shared" si="1"/>
        <v>123</v>
      </c>
      <c r="Q16" s="54">
        <f t="shared" si="2"/>
        <v>0.640625</v>
      </c>
    </row>
    <row r="17" spans="1:17" ht="18.75" customHeight="1">
      <c r="A17" s="259" t="s">
        <v>26</v>
      </c>
      <c r="B17" s="260">
        <v>864</v>
      </c>
      <c r="C17" s="268">
        <v>738</v>
      </c>
      <c r="D17" s="305">
        <v>719</v>
      </c>
      <c r="E17" s="261">
        <v>954</v>
      </c>
      <c r="F17" s="261">
        <v>785</v>
      </c>
      <c r="G17" s="261">
        <v>771</v>
      </c>
      <c r="H17" s="261">
        <v>522</v>
      </c>
      <c r="I17" s="261"/>
      <c r="J17" s="261"/>
      <c r="K17" s="261"/>
      <c r="L17" s="261"/>
      <c r="M17" s="261"/>
      <c r="N17" s="261"/>
      <c r="O17" s="47">
        <f t="shared" si="0"/>
        <v>5184</v>
      </c>
      <c r="P17" s="47">
        <f t="shared" si="1"/>
        <v>4489</v>
      </c>
      <c r="Q17" s="54">
        <f t="shared" si="2"/>
        <v>0.86593364197530864</v>
      </c>
    </row>
    <row r="18" spans="1:17" ht="18.75" customHeight="1">
      <c r="A18" s="259" t="s">
        <v>27</v>
      </c>
      <c r="B18" s="263">
        <f>1056+240</f>
        <v>1296</v>
      </c>
      <c r="C18" s="267">
        <v>1102</v>
      </c>
      <c r="D18" s="304">
        <v>839</v>
      </c>
      <c r="E18" s="261">
        <v>5137</v>
      </c>
      <c r="F18" s="261">
        <v>4677</v>
      </c>
      <c r="G18" s="261">
        <v>1138</v>
      </c>
      <c r="H18" s="261">
        <v>1011</v>
      </c>
      <c r="I18" s="261"/>
      <c r="J18" s="261"/>
      <c r="K18" s="261"/>
      <c r="L18" s="261"/>
      <c r="M18" s="261"/>
      <c r="N18" s="261"/>
      <c r="O18" s="47">
        <f t="shared" si="0"/>
        <v>7776</v>
      </c>
      <c r="P18" s="47">
        <f t="shared" si="1"/>
        <v>13904</v>
      </c>
      <c r="Q18" s="54">
        <f t="shared" si="2"/>
        <v>1.7880658436213992</v>
      </c>
    </row>
    <row r="19" spans="1:17" ht="18.75" customHeight="1">
      <c r="A19" s="259" t="s">
        <v>28</v>
      </c>
      <c r="B19" s="260">
        <v>528</v>
      </c>
      <c r="C19" s="268">
        <v>211</v>
      </c>
      <c r="D19" s="305">
        <v>201</v>
      </c>
      <c r="E19" s="261">
        <v>272</v>
      </c>
      <c r="F19" s="261">
        <v>230</v>
      </c>
      <c r="G19" s="261">
        <v>225</v>
      </c>
      <c r="H19" s="261">
        <v>195</v>
      </c>
      <c r="I19" s="261"/>
      <c r="J19" s="261"/>
      <c r="K19" s="261"/>
      <c r="L19" s="261"/>
      <c r="M19" s="261"/>
      <c r="N19" s="261"/>
      <c r="O19" s="47">
        <f t="shared" si="0"/>
        <v>3168</v>
      </c>
      <c r="P19" s="47">
        <f t="shared" si="1"/>
        <v>1334</v>
      </c>
      <c r="Q19" s="54">
        <f t="shared" si="2"/>
        <v>0.42108585858585856</v>
      </c>
    </row>
    <row r="20" spans="1:17" ht="18.75" customHeight="1">
      <c r="A20" s="259" t="s">
        <v>30</v>
      </c>
      <c r="B20" s="260">
        <v>388</v>
      </c>
      <c r="C20" s="268">
        <v>437</v>
      </c>
      <c r="D20" s="305">
        <v>216</v>
      </c>
      <c r="E20" s="261">
        <v>290</v>
      </c>
      <c r="F20" s="261">
        <v>342</v>
      </c>
      <c r="G20" s="261">
        <v>273</v>
      </c>
      <c r="H20" s="261">
        <v>20</v>
      </c>
      <c r="I20" s="261"/>
      <c r="J20" s="261"/>
      <c r="K20" s="261"/>
      <c r="L20" s="261"/>
      <c r="M20" s="261"/>
      <c r="N20" s="261"/>
      <c r="O20" s="47">
        <f t="shared" si="0"/>
        <v>2328</v>
      </c>
      <c r="P20" s="47">
        <f t="shared" si="1"/>
        <v>1578</v>
      </c>
      <c r="Q20" s="54">
        <f t="shared" si="2"/>
        <v>0.67783505154639179</v>
      </c>
    </row>
    <row r="21" spans="1:17" ht="18.75" customHeight="1">
      <c r="A21" s="259" t="s">
        <v>31</v>
      </c>
      <c r="B21" s="260">
        <v>528</v>
      </c>
      <c r="C21" s="267">
        <v>228</v>
      </c>
      <c r="D21" s="304">
        <v>216</v>
      </c>
      <c r="E21" s="261">
        <v>1684</v>
      </c>
      <c r="F21" s="261">
        <v>1830</v>
      </c>
      <c r="G21" s="261">
        <v>274</v>
      </c>
      <c r="H21" s="261">
        <v>262</v>
      </c>
      <c r="I21" s="261"/>
      <c r="J21" s="261"/>
      <c r="K21" s="261"/>
      <c r="L21" s="261"/>
      <c r="M21" s="261"/>
      <c r="N21" s="261"/>
      <c r="O21" s="47">
        <f t="shared" si="0"/>
        <v>3168</v>
      </c>
      <c r="P21" s="47">
        <f t="shared" si="1"/>
        <v>4494</v>
      </c>
      <c r="Q21" s="54">
        <f t="shared" si="2"/>
        <v>1.418560606060606</v>
      </c>
    </row>
    <row r="22" spans="1:17" ht="18.75" customHeight="1">
      <c r="A22" s="259" t="s">
        <v>32</v>
      </c>
      <c r="B22" s="260">
        <v>60</v>
      </c>
      <c r="C22" s="268">
        <v>5</v>
      </c>
      <c r="D22" s="305">
        <v>47</v>
      </c>
      <c r="E22" s="261">
        <v>60</v>
      </c>
      <c r="F22" s="261">
        <v>35</v>
      </c>
      <c r="G22" s="261">
        <v>87</v>
      </c>
      <c r="H22" s="261">
        <v>28</v>
      </c>
      <c r="I22" s="261"/>
      <c r="J22" s="261"/>
      <c r="K22" s="261"/>
      <c r="L22" s="261"/>
      <c r="M22" s="261"/>
      <c r="N22" s="261"/>
      <c r="O22" s="47">
        <f t="shared" si="0"/>
        <v>360</v>
      </c>
      <c r="P22" s="47">
        <f t="shared" si="1"/>
        <v>262</v>
      </c>
      <c r="Q22" s="54">
        <f t="shared" si="2"/>
        <v>0.72777777777777775</v>
      </c>
    </row>
    <row r="23" spans="1:17" ht="18.75" customHeight="1">
      <c r="A23" s="259" t="s">
        <v>53</v>
      </c>
      <c r="B23" s="260">
        <v>108</v>
      </c>
      <c r="C23" s="268">
        <v>116</v>
      </c>
      <c r="D23" s="305">
        <v>145</v>
      </c>
      <c r="E23" s="265">
        <v>143</v>
      </c>
      <c r="F23" s="265">
        <v>80</v>
      </c>
      <c r="G23" s="265">
        <v>155</v>
      </c>
      <c r="H23" s="265">
        <v>92</v>
      </c>
      <c r="I23" s="265"/>
      <c r="J23" s="265"/>
      <c r="K23" s="265"/>
      <c r="L23" s="265"/>
      <c r="M23" s="265"/>
      <c r="N23" s="265"/>
      <c r="O23" s="47">
        <f>B23*(IF(C23="",0,1)+IF(D23="",0,1)+IF(E23="",0,1)+IF(F23="",0,1)+IF(G23="",0,1)+IF(H23="",0,1)+IF(I23="",0,1)+IF(J23="",0,1)+IF(K23="",0,1)+IF(L23="",0,1)+IF(M23="",0,1)+IF(N23="",0,1)) + (IF(G23="",0,132)+IF(H23="",0,132)+IF(I23="",0,132)+IF(J23="",0,132)+IF(K23="",0,132)+IF(L23="",0,132)+IF(M23="",0,132)+IF(N23="",0,132))</f>
        <v>912</v>
      </c>
      <c r="P23" s="47">
        <f t="shared" si="1"/>
        <v>731</v>
      </c>
      <c r="Q23" s="54">
        <f t="shared" si="2"/>
        <v>0.80153508771929827</v>
      </c>
    </row>
    <row r="24" spans="1:17" ht="18.75" customHeight="1">
      <c r="A24" s="259" t="s">
        <v>54</v>
      </c>
      <c r="B24" s="260">
        <v>24</v>
      </c>
      <c r="C24" s="269">
        <v>28</v>
      </c>
      <c r="D24" s="306">
        <v>32</v>
      </c>
      <c r="E24" s="265">
        <v>35</v>
      </c>
      <c r="F24" s="265">
        <v>25</v>
      </c>
      <c r="G24" s="265">
        <v>38</v>
      </c>
      <c r="H24" s="265">
        <v>19</v>
      </c>
      <c r="I24" s="265"/>
      <c r="J24" s="265"/>
      <c r="K24" s="265"/>
      <c r="L24" s="265"/>
      <c r="M24" s="265"/>
      <c r="N24" s="265"/>
      <c r="O24" s="47">
        <f>B24*(IF(C24="",0,1)+IF(D24="",0,1)+IF(E24="",0,1)+IF(F24="",0,1)+IF(G24="",0,1)+IF(H24="",0,1)+IF(I24="",0,1)+IF(J24="",0,1)+IF(K24="",0,1)+IF(L24="",0,1)+IF(M24="",0,1)+IF(N24="",0,1)) + (IF(G24="",0,30)+IF(H24="",0,30)+IF(I24="",0,30)+IF(J24="",0,30)+IF(K24="",0,30)+IF(L24="",0,30)+IF(M24="",0,30)+IF(N24="",0,30))</f>
        <v>204</v>
      </c>
      <c r="P24" s="47">
        <f t="shared" si="1"/>
        <v>177</v>
      </c>
      <c r="Q24" s="54">
        <f t="shared" si="2"/>
        <v>0.86764705882352944</v>
      </c>
    </row>
    <row r="25" spans="1:17" ht="18.75" customHeight="1">
      <c r="A25" s="259" t="s">
        <v>35</v>
      </c>
      <c r="B25" s="260">
        <v>2</v>
      </c>
      <c r="C25" s="269">
        <v>0</v>
      </c>
      <c r="D25" s="306">
        <v>0</v>
      </c>
      <c r="E25" s="265">
        <v>0</v>
      </c>
      <c r="F25" s="265">
        <v>0</v>
      </c>
      <c r="G25" s="265">
        <v>0</v>
      </c>
      <c r="H25" s="265">
        <v>0</v>
      </c>
      <c r="I25" s="265"/>
      <c r="J25" s="265"/>
      <c r="K25" s="265"/>
      <c r="L25" s="265"/>
      <c r="M25" s="265"/>
      <c r="N25" s="265"/>
      <c r="O25" s="47">
        <f>B25*(IF(C25="",0,1)+IF(D25="",0,1)+IF(E25="",0,1)+IF(F25="",0,1)+IF(G25="",0,1)+IF(H25="",0,1)+IF(I25="",0,1)+IF(J25="",0,1)+IF(K25="",0,1)+IF(L25="",0,1)+IF(M25="",0,1)+IF(N25="",0,1)) + (IF(G25="",0,2)+IF(H25="",0,2)+IF(I25="",0,2)+IF(J25="",0,2)+IF(K25="",0,2)+IF(L25="",0,2)+IF(M25="",0,2)+IF(N25="",0,2))</f>
        <v>16</v>
      </c>
      <c r="P25" s="47">
        <f t="shared" si="1"/>
        <v>0</v>
      </c>
      <c r="Q25" s="54">
        <f t="shared" si="2"/>
        <v>0</v>
      </c>
    </row>
    <row r="26" spans="1:17" ht="18.75" customHeight="1">
      <c r="A26" s="259" t="s">
        <v>59</v>
      </c>
      <c r="B26" s="260">
        <v>90</v>
      </c>
      <c r="C26" s="268">
        <v>235</v>
      </c>
      <c r="D26" s="305">
        <v>134</v>
      </c>
      <c r="E26" s="265">
        <v>214</v>
      </c>
      <c r="F26" s="265">
        <v>112</v>
      </c>
      <c r="G26" s="265">
        <v>173</v>
      </c>
      <c r="H26" s="265">
        <v>184</v>
      </c>
      <c r="I26" s="265"/>
      <c r="J26" s="265"/>
      <c r="K26" s="265"/>
      <c r="L26" s="265"/>
      <c r="M26" s="265"/>
      <c r="N26" s="265"/>
      <c r="O26" s="47">
        <f t="shared" si="0"/>
        <v>540</v>
      </c>
      <c r="P26" s="47">
        <f t="shared" si="1"/>
        <v>1052</v>
      </c>
      <c r="Q26" s="54">
        <f t="shared" si="2"/>
        <v>1.9481481481481482</v>
      </c>
    </row>
    <row r="27" spans="1:17" ht="18.75" customHeight="1">
      <c r="A27" s="259" t="s">
        <v>60</v>
      </c>
      <c r="B27" s="260">
        <v>20</v>
      </c>
      <c r="C27" s="269">
        <v>37</v>
      </c>
      <c r="D27" s="306">
        <v>26</v>
      </c>
      <c r="E27" s="265">
        <v>43</v>
      </c>
      <c r="F27" s="265">
        <v>29</v>
      </c>
      <c r="G27" s="265">
        <v>33</v>
      </c>
      <c r="H27" s="265">
        <v>27</v>
      </c>
      <c r="I27" s="265"/>
      <c r="J27" s="265"/>
      <c r="K27" s="265"/>
      <c r="L27" s="265"/>
      <c r="M27" s="265"/>
      <c r="N27" s="265"/>
      <c r="O27" s="47">
        <f t="shared" si="0"/>
        <v>120</v>
      </c>
      <c r="P27" s="47">
        <f t="shared" si="1"/>
        <v>195</v>
      </c>
      <c r="Q27" s="54">
        <f t="shared" si="2"/>
        <v>1.625</v>
      </c>
    </row>
    <row r="28" spans="1:17" ht="18.75" customHeight="1">
      <c r="A28" s="259" t="s">
        <v>61</v>
      </c>
      <c r="B28" s="260">
        <v>3</v>
      </c>
      <c r="C28" s="269">
        <v>0</v>
      </c>
      <c r="D28" s="306">
        <v>0</v>
      </c>
      <c r="E28" s="265">
        <v>0</v>
      </c>
      <c r="F28" s="265">
        <v>0</v>
      </c>
      <c r="G28" s="265">
        <v>0</v>
      </c>
      <c r="H28" s="265">
        <v>0</v>
      </c>
      <c r="I28" s="265"/>
      <c r="J28" s="265"/>
      <c r="K28" s="265"/>
      <c r="L28" s="265"/>
      <c r="M28" s="265"/>
      <c r="N28" s="265"/>
      <c r="O28" s="47">
        <f t="shared" si="0"/>
        <v>18</v>
      </c>
      <c r="P28" s="47">
        <f t="shared" si="1"/>
        <v>0</v>
      </c>
      <c r="Q28" s="54">
        <f t="shared" si="2"/>
        <v>0</v>
      </c>
    </row>
    <row r="29" spans="1:17" ht="18.75" customHeight="1">
      <c r="A29" s="259" t="s">
        <v>36</v>
      </c>
      <c r="B29" s="260">
        <v>30</v>
      </c>
      <c r="C29" s="269">
        <v>0</v>
      </c>
      <c r="D29" s="306">
        <v>2</v>
      </c>
      <c r="E29" s="292">
        <v>0</v>
      </c>
      <c r="F29" s="265">
        <v>0</v>
      </c>
      <c r="G29" s="265"/>
      <c r="H29" s="270">
        <v>14</v>
      </c>
      <c r="I29" s="265"/>
      <c r="J29" s="265"/>
      <c r="K29" s="265"/>
      <c r="L29" s="265"/>
      <c r="M29" s="265"/>
      <c r="N29" s="265"/>
      <c r="O29" s="47">
        <f t="shared" si="0"/>
        <v>150</v>
      </c>
      <c r="P29" s="47">
        <f t="shared" si="1"/>
        <v>16</v>
      </c>
      <c r="Q29" s="54">
        <f t="shared" si="2"/>
        <v>0.10666666666666667</v>
      </c>
    </row>
    <row r="30" spans="1:17" ht="18.75" customHeight="1">
      <c r="A30" s="259" t="s">
        <v>37</v>
      </c>
      <c r="B30" s="260">
        <v>16</v>
      </c>
      <c r="C30" s="269">
        <v>0</v>
      </c>
      <c r="D30" s="306">
        <v>0</v>
      </c>
      <c r="E30" s="292">
        <v>0</v>
      </c>
      <c r="F30" s="265">
        <v>0</v>
      </c>
      <c r="G30" s="265"/>
      <c r="H30" s="265">
        <v>2</v>
      </c>
      <c r="I30" s="265"/>
      <c r="J30" s="265"/>
      <c r="K30" s="265"/>
      <c r="L30" s="265"/>
      <c r="M30" s="265"/>
      <c r="N30" s="265"/>
      <c r="O30" s="47">
        <f>B30*(IF(C33="",0,1)+IF(D30="",0,1)+IF(E30="",0,1)+IF(F30="",0,1)+IF(G30="",0,1)+IF(H30="",0,1)+IF(I30="",0,1)+IF(J30="",0,1)+IF(K30="",0,1)+IF(L30="",0,1)+IF(M30="",0,1)+IF(N30="",0,1))</f>
        <v>80</v>
      </c>
      <c r="P30" s="47">
        <f t="shared" si="1"/>
        <v>2</v>
      </c>
      <c r="Q30" s="54">
        <f t="shared" si="2"/>
        <v>2.5000000000000001E-2</v>
      </c>
    </row>
    <row r="31" spans="1:17" ht="18.75" customHeight="1">
      <c r="A31" s="259" t="s">
        <v>62</v>
      </c>
      <c r="B31" s="260">
        <v>30</v>
      </c>
      <c r="C31" s="269">
        <v>0</v>
      </c>
      <c r="D31" s="306">
        <v>1</v>
      </c>
      <c r="E31" s="292">
        <v>3</v>
      </c>
      <c r="F31" s="261">
        <v>18</v>
      </c>
      <c r="G31" s="261">
        <v>3</v>
      </c>
      <c r="H31" s="261">
        <v>35</v>
      </c>
      <c r="I31" s="261"/>
      <c r="J31" s="261"/>
      <c r="K31" s="261"/>
      <c r="L31" s="261"/>
      <c r="M31" s="261"/>
      <c r="N31" s="261"/>
      <c r="O31" s="47">
        <f>B31*(IF(C31="",0,1)+IF(D31="",0,1)+IF(E31="",0,1)+IF(F31="",0,1)+IF(G31="",0,1)+IF(H31="",0,1)+IF(I31="",0,1)+IF(J31="",0,1)+IF(K31="",0,1)+IF(L31="",0,1)+IF(M31="",0,1)+IF(N31="",0,1))</f>
        <v>180</v>
      </c>
      <c r="P31" s="47">
        <f>SUM(C31:N31)</f>
        <v>60</v>
      </c>
      <c r="Q31" s="54">
        <f>IF(O31=0,"-",P31/O31)</f>
        <v>0.33333333333333331</v>
      </c>
    </row>
    <row r="32" spans="1:17" ht="18.75" customHeight="1">
      <c r="A32" s="259" t="s">
        <v>38</v>
      </c>
      <c r="B32" s="260">
        <v>40</v>
      </c>
      <c r="C32" s="269">
        <v>0</v>
      </c>
      <c r="D32" s="306">
        <v>2</v>
      </c>
      <c r="E32" s="292">
        <v>0</v>
      </c>
      <c r="F32" s="265">
        <v>19</v>
      </c>
      <c r="G32" s="265"/>
      <c r="H32" s="265">
        <v>36</v>
      </c>
      <c r="I32" s="265"/>
      <c r="J32" s="265"/>
      <c r="K32" s="265"/>
      <c r="L32" s="265"/>
      <c r="M32" s="265"/>
      <c r="N32" s="265"/>
      <c r="O32" s="47">
        <f t="shared" si="0"/>
        <v>200</v>
      </c>
      <c r="P32" s="47">
        <f t="shared" si="1"/>
        <v>57</v>
      </c>
      <c r="Q32" s="54">
        <f t="shared" si="2"/>
        <v>0.28499999999999998</v>
      </c>
    </row>
    <row r="33" spans="1:17" s="68" customFormat="1" ht="18.75" customHeight="1">
      <c r="A33" s="259" t="s">
        <v>40</v>
      </c>
      <c r="B33" s="260">
        <v>40</v>
      </c>
      <c r="C33" s="269">
        <v>0</v>
      </c>
      <c r="D33" s="306">
        <v>7</v>
      </c>
      <c r="E33" s="292">
        <v>0</v>
      </c>
      <c r="F33" s="270">
        <v>12</v>
      </c>
      <c r="G33" s="270"/>
      <c r="H33" s="335">
        <v>17</v>
      </c>
      <c r="I33" s="270"/>
      <c r="J33" s="270"/>
      <c r="K33" s="270"/>
      <c r="L33" s="270"/>
      <c r="M33" s="270"/>
      <c r="N33" s="270"/>
      <c r="O33" s="47">
        <f t="shared" si="0"/>
        <v>200</v>
      </c>
      <c r="P33" s="69">
        <f>SUM(C33:N33)</f>
        <v>36</v>
      </c>
      <c r="Q33" s="70">
        <f t="shared" si="2"/>
        <v>0.18</v>
      </c>
    </row>
    <row r="34" spans="1:17" ht="18.75" customHeight="1">
      <c r="A34" s="259" t="s">
        <v>41</v>
      </c>
      <c r="B34" s="260">
        <v>80</v>
      </c>
      <c r="C34" s="269">
        <v>3</v>
      </c>
      <c r="D34" s="306">
        <v>11</v>
      </c>
      <c r="E34" s="292">
        <v>6</v>
      </c>
      <c r="F34" s="265">
        <v>36</v>
      </c>
      <c r="G34" s="266">
        <v>4</v>
      </c>
      <c r="H34" s="333">
        <v>58</v>
      </c>
      <c r="I34" s="334"/>
      <c r="J34" s="265"/>
      <c r="K34" s="265"/>
      <c r="L34" s="265"/>
      <c r="M34" s="265"/>
      <c r="N34" s="265"/>
      <c r="O34" s="47">
        <f>B34*(IF(C34="",0,1)+IF(D34="",0,1)+IF(E34="",0,1)+IF(F34="",0,1)+IF(G34="",0,1)+IF(H35="",0,1)+IF(I34="",0,1)+IF(J34="",0,1)+IF(K34="",0,1)+IF(L34="",0,1)+IF(M34="",0,1)+IF(N34="",0,1))</f>
        <v>480</v>
      </c>
      <c r="P34" s="47">
        <f t="shared" si="1"/>
        <v>118</v>
      </c>
      <c r="Q34" s="54">
        <f t="shared" si="2"/>
        <v>0.24583333333333332</v>
      </c>
    </row>
    <row r="35" spans="1:17" ht="18.75" customHeight="1">
      <c r="A35" s="259" t="s">
        <v>42</v>
      </c>
      <c r="B35" s="260">
        <v>8</v>
      </c>
      <c r="C35" s="269">
        <v>0</v>
      </c>
      <c r="D35" s="306">
        <v>0</v>
      </c>
      <c r="E35" s="292">
        <v>0</v>
      </c>
      <c r="F35" s="265">
        <v>0</v>
      </c>
      <c r="G35" s="265">
        <v>0</v>
      </c>
      <c r="H35" s="265">
        <v>3</v>
      </c>
      <c r="I35" s="265"/>
      <c r="J35" s="265"/>
      <c r="K35" s="265"/>
      <c r="L35" s="265"/>
      <c r="M35" s="265"/>
      <c r="N35" s="265"/>
      <c r="O35" s="47">
        <f>B35*(IF(C35="",0,1)+IF(D35="",0,1)+IF(E35="",0,1)+IF(F35="",0,1)+IF(G35="",0,1)+IF(H36="",0,1)+IF(I35="",0,1)+IF(J35="",0,1)+IF(K35="",0,1)+IF(L35="",0,1)+IF(M35="",0,1)+IF(N35="",0,1))</f>
        <v>48</v>
      </c>
      <c r="P35" s="47">
        <f t="shared" si="1"/>
        <v>3</v>
      </c>
      <c r="Q35" s="54">
        <f t="shared" si="2"/>
        <v>6.25E-2</v>
      </c>
    </row>
    <row r="36" spans="1:17" ht="18.75" customHeight="1">
      <c r="A36" s="259" t="s">
        <v>63</v>
      </c>
      <c r="B36" s="260">
        <v>20</v>
      </c>
      <c r="C36" s="269">
        <v>3</v>
      </c>
      <c r="D36" s="306">
        <v>11</v>
      </c>
      <c r="E36" s="292">
        <v>0</v>
      </c>
      <c r="F36" s="265">
        <v>11</v>
      </c>
      <c r="G36" s="265">
        <v>4</v>
      </c>
      <c r="H36" s="265">
        <v>28</v>
      </c>
      <c r="I36" s="265"/>
      <c r="J36" s="265"/>
      <c r="K36" s="265"/>
      <c r="L36" s="265"/>
      <c r="M36" s="265"/>
      <c r="N36" s="265"/>
      <c r="O36" s="47">
        <f t="shared" si="0"/>
        <v>120</v>
      </c>
      <c r="P36" s="47">
        <f t="shared" si="1"/>
        <v>57</v>
      </c>
      <c r="Q36" s="54">
        <f t="shared" si="2"/>
        <v>0.47499999999999998</v>
      </c>
    </row>
    <row r="37" spans="1:17" ht="18.75" customHeight="1">
      <c r="A37" s="259" t="s">
        <v>43</v>
      </c>
      <c r="B37" s="260">
        <v>7</v>
      </c>
      <c r="C37" s="268">
        <v>13</v>
      </c>
      <c r="D37" s="305">
        <v>85</v>
      </c>
      <c r="E37" s="265">
        <v>26</v>
      </c>
      <c r="F37" s="265">
        <v>36</v>
      </c>
      <c r="G37" s="265">
        <v>4</v>
      </c>
      <c r="H37" s="265">
        <v>23</v>
      </c>
      <c r="I37" s="265"/>
      <c r="J37" s="265"/>
      <c r="K37" s="265"/>
      <c r="L37" s="265"/>
      <c r="M37" s="265"/>
      <c r="N37" s="265"/>
      <c r="O37" s="47">
        <f t="shared" si="0"/>
        <v>42</v>
      </c>
      <c r="P37" s="47">
        <f t="shared" si="1"/>
        <v>187</v>
      </c>
      <c r="Q37" s="54">
        <f t="shared" si="2"/>
        <v>4.4523809523809526</v>
      </c>
    </row>
    <row r="38" spans="1:17" ht="18.75" customHeight="1">
      <c r="A38" s="259" t="s">
        <v>44</v>
      </c>
      <c r="B38" s="260">
        <v>10</v>
      </c>
      <c r="C38" s="268">
        <v>134</v>
      </c>
      <c r="D38" s="305">
        <v>125</v>
      </c>
      <c r="E38" s="265">
        <v>115</v>
      </c>
      <c r="F38" s="265">
        <v>114</v>
      </c>
      <c r="G38" s="265">
        <v>15</v>
      </c>
      <c r="H38" s="265">
        <v>120</v>
      </c>
      <c r="I38" s="265"/>
      <c r="J38" s="265"/>
      <c r="K38" s="265"/>
      <c r="L38" s="265"/>
      <c r="M38" s="265"/>
      <c r="N38" s="265"/>
      <c r="O38" s="47">
        <f t="shared" si="0"/>
        <v>60</v>
      </c>
      <c r="P38" s="47">
        <f t="shared" si="1"/>
        <v>623</v>
      </c>
      <c r="Q38" s="54">
        <f t="shared" si="2"/>
        <v>10.383333333333333</v>
      </c>
    </row>
    <row r="39" spans="1:17" ht="18.75" customHeight="1">
      <c r="A39" s="259" t="s">
        <v>45</v>
      </c>
      <c r="B39" s="260">
        <v>192</v>
      </c>
      <c r="C39" s="268">
        <v>227</v>
      </c>
      <c r="D39" s="415">
        <v>128</v>
      </c>
      <c r="E39" s="261">
        <v>51</v>
      </c>
      <c r="F39" s="261">
        <v>38</v>
      </c>
      <c r="G39" s="261">
        <v>146</v>
      </c>
      <c r="H39" s="261">
        <v>50</v>
      </c>
      <c r="I39" s="261"/>
      <c r="J39" s="261"/>
      <c r="K39" s="261"/>
      <c r="L39" s="261"/>
      <c r="M39" s="261"/>
      <c r="N39" s="261"/>
      <c r="O39" s="47">
        <f t="shared" si="0"/>
        <v>1152</v>
      </c>
      <c r="P39" s="47">
        <f t="shared" si="1"/>
        <v>640</v>
      </c>
      <c r="Q39" s="54">
        <f t="shared" si="2"/>
        <v>0.55555555555555558</v>
      </c>
    </row>
    <row r="40" spans="1:17" s="1" customFormat="1" ht="20.25" customHeight="1">
      <c r="A40" s="59" t="s">
        <v>47</v>
      </c>
      <c r="B40" s="56">
        <f t="shared" ref="B40:N40" si="3">SUM(B11:B39)</f>
        <v>4922</v>
      </c>
      <c r="C40" s="56">
        <f t="shared" si="3"/>
        <v>4332</v>
      </c>
      <c r="D40" s="56">
        <f t="shared" si="3"/>
        <v>3615</v>
      </c>
      <c r="E40" s="56">
        <f t="shared" si="3"/>
        <v>9569</v>
      </c>
      <c r="F40" s="56">
        <f t="shared" si="3"/>
        <v>8429</v>
      </c>
      <c r="G40" s="56">
        <f t="shared" si="3"/>
        <v>3728</v>
      </c>
      <c r="H40" s="56">
        <f t="shared" si="3"/>
        <v>3228</v>
      </c>
      <c r="I40" s="56">
        <f t="shared" si="3"/>
        <v>0</v>
      </c>
      <c r="J40" s="56">
        <f t="shared" si="3"/>
        <v>0</v>
      </c>
      <c r="K40" s="56">
        <f t="shared" si="3"/>
        <v>0</v>
      </c>
      <c r="L40" s="56">
        <f t="shared" si="3"/>
        <v>0</v>
      </c>
      <c r="M40" s="56">
        <f t="shared" si="3"/>
        <v>0</v>
      </c>
      <c r="N40" s="56">
        <f t="shared" si="3"/>
        <v>0</v>
      </c>
      <c r="O40" s="56">
        <f>SUM(O9:O39)</f>
        <v>31042</v>
      </c>
      <c r="P40" s="56">
        <f>SUM(P9:P39)</f>
        <v>33954</v>
      </c>
      <c r="Q40" s="57">
        <f t="shared" ref="Q40" si="4">IF(O40=0,"-",P40/O40)</f>
        <v>1.0938083886347529</v>
      </c>
    </row>
    <row r="41" spans="1:17">
      <c r="C41" s="30"/>
      <c r="D41"/>
      <c r="E41"/>
      <c r="F41"/>
      <c r="G41"/>
      <c r="H41"/>
      <c r="O41" s="27"/>
      <c r="P41" s="23"/>
      <c r="Q41" s="28"/>
    </row>
    <row r="42" spans="1:17">
      <c r="A42" s="29" t="s">
        <v>48</v>
      </c>
      <c r="C42" s="30"/>
      <c r="D42"/>
      <c r="E42"/>
      <c r="F42"/>
      <c r="G42"/>
      <c r="H42"/>
      <c r="O42" s="27"/>
      <c r="P42" s="23"/>
      <c r="Q42" s="28"/>
    </row>
    <row r="43" spans="1:17">
      <c r="C43" s="30"/>
      <c r="D43"/>
      <c r="E43"/>
      <c r="F43"/>
      <c r="G43"/>
      <c r="H43"/>
      <c r="O43" s="27"/>
      <c r="P43" s="23"/>
      <c r="Q43" s="28"/>
    </row>
    <row r="44" spans="1:17">
      <c r="C44" s="30"/>
      <c r="D44"/>
      <c r="E44"/>
      <c r="F44"/>
      <c r="G44"/>
      <c r="H44"/>
      <c r="O44" s="27"/>
      <c r="P44" s="23"/>
      <c r="Q44" s="28"/>
    </row>
    <row r="45" spans="1:17">
      <c r="C45" s="30"/>
      <c r="D45"/>
      <c r="E45"/>
      <c r="F45"/>
      <c r="G45"/>
      <c r="H45"/>
      <c r="O45" s="27"/>
      <c r="P45" s="23"/>
      <c r="Q45" s="28"/>
    </row>
    <row r="46" spans="1:17">
      <c r="C46" s="30"/>
      <c r="D46"/>
      <c r="E46"/>
      <c r="F46"/>
      <c r="G46"/>
      <c r="H46"/>
      <c r="O46" s="27"/>
      <c r="P46" s="23"/>
      <c r="Q46" s="28"/>
    </row>
    <row r="47" spans="1:17">
      <c r="C47" s="30"/>
      <c r="D47"/>
      <c r="E47"/>
      <c r="F47"/>
      <c r="G47"/>
      <c r="H47"/>
      <c r="O47" s="27"/>
      <c r="P47" s="23"/>
      <c r="Q47" s="28"/>
    </row>
    <row r="48" spans="1:17">
      <c r="C48" s="30"/>
      <c r="D48"/>
      <c r="E48"/>
      <c r="F48"/>
      <c r="G48"/>
      <c r="H48"/>
      <c r="O48" s="27"/>
      <c r="P48" s="23"/>
      <c r="Q48" s="28"/>
    </row>
    <row r="49" spans="3:17">
      <c r="C49" s="30"/>
      <c r="D49"/>
      <c r="E49"/>
      <c r="F49"/>
      <c r="G49"/>
      <c r="H49"/>
      <c r="O49" s="27"/>
      <c r="P49" s="23"/>
      <c r="Q49" s="28"/>
    </row>
    <row r="50" spans="3:17">
      <c r="C50" s="30"/>
      <c r="D50"/>
      <c r="E50"/>
      <c r="F50"/>
      <c r="G50"/>
      <c r="H50"/>
      <c r="O50" s="27"/>
      <c r="P50" s="23"/>
      <c r="Q50" s="28"/>
    </row>
    <row r="51" spans="3:17">
      <c r="C51" s="30"/>
      <c r="D51"/>
      <c r="E51"/>
      <c r="F51"/>
      <c r="G51"/>
      <c r="H51"/>
      <c r="O51" s="27"/>
      <c r="P51" s="23"/>
      <c r="Q51" s="28"/>
    </row>
    <row r="52" spans="3:17">
      <c r="C52" s="30"/>
      <c r="D52"/>
      <c r="E52"/>
      <c r="F52"/>
      <c r="G52"/>
      <c r="H52"/>
      <c r="O52" s="27"/>
      <c r="P52" s="23"/>
      <c r="Q52" s="28"/>
    </row>
    <row r="53" spans="3:17">
      <c r="C53" s="30"/>
      <c r="D53"/>
      <c r="E53"/>
      <c r="F53"/>
      <c r="G53"/>
      <c r="H53"/>
      <c r="O53" s="27"/>
      <c r="P53" s="23"/>
      <c r="Q53" s="28"/>
    </row>
    <row r="54" spans="3:17">
      <c r="C54" s="30"/>
      <c r="D54"/>
      <c r="E54"/>
      <c r="F54"/>
      <c r="G54"/>
      <c r="H54"/>
      <c r="O54" s="27"/>
      <c r="P54" s="23"/>
      <c r="Q54" s="28"/>
    </row>
    <row r="55" spans="3:17">
      <c r="C55" s="30"/>
      <c r="D55"/>
      <c r="E55"/>
      <c r="F55"/>
      <c r="G55"/>
      <c r="H55"/>
      <c r="O55" s="27"/>
      <c r="P55" s="23"/>
      <c r="Q55" s="28"/>
    </row>
    <row r="56" spans="3:17">
      <c r="C56" s="30"/>
      <c r="D56"/>
      <c r="E56"/>
      <c r="F56"/>
      <c r="G56"/>
      <c r="H56"/>
      <c r="O56" s="27"/>
      <c r="P56" s="23"/>
      <c r="Q56" s="28"/>
    </row>
    <row r="57" spans="3:17">
      <c r="C57" s="30"/>
      <c r="D57"/>
      <c r="E57"/>
      <c r="F57"/>
      <c r="G57"/>
      <c r="H57"/>
    </row>
    <row r="58" spans="3:17">
      <c r="C58" s="30"/>
      <c r="D58"/>
      <c r="E58"/>
      <c r="F58"/>
      <c r="G58"/>
      <c r="H58"/>
    </row>
    <row r="59" spans="3:17">
      <c r="C59" s="30"/>
      <c r="D59"/>
      <c r="E59"/>
      <c r="F59"/>
      <c r="G59"/>
      <c r="H59"/>
    </row>
    <row r="60" spans="3:17">
      <c r="C60" s="30"/>
      <c r="D60"/>
      <c r="E60"/>
      <c r="F60"/>
      <c r="G60"/>
      <c r="H60"/>
    </row>
    <row r="61" spans="3:17">
      <c r="C61" s="30"/>
      <c r="D61"/>
      <c r="E61"/>
      <c r="F61"/>
      <c r="G61"/>
      <c r="H61"/>
    </row>
    <row r="62" spans="3:17">
      <c r="C62" s="30"/>
      <c r="D62"/>
      <c r="E62"/>
      <c r="F62"/>
      <c r="G62"/>
      <c r="H62"/>
    </row>
    <row r="63" spans="3:17">
      <c r="C63" s="30"/>
      <c r="D63"/>
      <c r="E63"/>
      <c r="F63"/>
      <c r="G63"/>
      <c r="H63"/>
    </row>
    <row r="64" spans="3:17">
      <c r="C64" s="30"/>
      <c r="D64"/>
      <c r="E64"/>
      <c r="F64"/>
      <c r="G64"/>
      <c r="H64"/>
    </row>
    <row r="65" spans="3:8">
      <c r="C65" s="30"/>
      <c r="D65"/>
      <c r="E65"/>
      <c r="F65"/>
      <c r="G65"/>
      <c r="H65"/>
    </row>
    <row r="66" spans="3:8">
      <c r="C66" s="30"/>
      <c r="D66"/>
      <c r="E66"/>
      <c r="F66"/>
      <c r="G66"/>
      <c r="H66"/>
    </row>
    <row r="67" spans="3:8">
      <c r="C67" s="30"/>
      <c r="D67"/>
      <c r="E67"/>
      <c r="F67"/>
      <c r="G67"/>
      <c r="H67"/>
    </row>
    <row r="68" spans="3:8">
      <c r="C68" s="30"/>
      <c r="D68"/>
      <c r="E68"/>
      <c r="F68"/>
      <c r="G68"/>
      <c r="H68"/>
    </row>
    <row r="69" spans="3:8">
      <c r="C69" s="30"/>
      <c r="D69"/>
      <c r="E69"/>
      <c r="F69"/>
      <c r="G69"/>
      <c r="H69"/>
    </row>
    <row r="70" spans="3:8">
      <c r="C70" s="30"/>
      <c r="D70"/>
      <c r="E70"/>
      <c r="F70"/>
      <c r="G70"/>
      <c r="H70"/>
    </row>
    <row r="71" spans="3:8">
      <c r="C71" s="30"/>
      <c r="D71"/>
      <c r="E71"/>
      <c r="F71"/>
      <c r="G71"/>
      <c r="H71"/>
    </row>
    <row r="72" spans="3:8">
      <c r="C72" s="30"/>
      <c r="D72"/>
      <c r="E72"/>
      <c r="F72"/>
      <c r="G72"/>
      <c r="H72"/>
    </row>
    <row r="73" spans="3:8">
      <c r="C73" s="30"/>
      <c r="D73"/>
      <c r="E73"/>
      <c r="F73"/>
      <c r="G73"/>
      <c r="H73"/>
    </row>
    <row r="74" spans="3:8">
      <c r="C74" s="30"/>
      <c r="D74"/>
      <c r="E74"/>
      <c r="F74"/>
      <c r="G74"/>
      <c r="H74"/>
    </row>
    <row r="75" spans="3:8">
      <c r="C75" s="30"/>
      <c r="D75"/>
      <c r="E75"/>
      <c r="F75"/>
      <c r="G75"/>
      <c r="H75"/>
    </row>
    <row r="76" spans="3:8">
      <c r="C76" s="30"/>
      <c r="D76"/>
      <c r="E76"/>
      <c r="F76"/>
      <c r="G76"/>
      <c r="H76"/>
    </row>
    <row r="77" spans="3:8">
      <c r="C77" s="30"/>
      <c r="D77"/>
      <c r="E77"/>
      <c r="F77"/>
      <c r="G77"/>
      <c r="H77"/>
    </row>
    <row r="78" spans="3:8">
      <c r="C78" s="30"/>
      <c r="D78"/>
      <c r="E78"/>
      <c r="F78"/>
      <c r="G78"/>
      <c r="H78"/>
    </row>
    <row r="79" spans="3:8">
      <c r="C79" s="30"/>
      <c r="D79"/>
      <c r="E79"/>
      <c r="F79"/>
      <c r="G79"/>
      <c r="H79"/>
    </row>
    <row r="80" spans="3:8">
      <c r="C80" s="30"/>
      <c r="D80"/>
      <c r="E80"/>
      <c r="F80"/>
      <c r="G80"/>
      <c r="H80"/>
    </row>
    <row r="81" spans="3:8">
      <c r="C81" s="30"/>
      <c r="D81"/>
      <c r="E81"/>
      <c r="F81"/>
      <c r="G81"/>
      <c r="H81"/>
    </row>
    <row r="82" spans="3:8">
      <c r="C82" s="30"/>
      <c r="D82"/>
      <c r="E82"/>
      <c r="F82"/>
      <c r="G82"/>
      <c r="H82"/>
    </row>
    <row r="83" spans="3:8">
      <c r="C83" s="30"/>
      <c r="D83"/>
      <c r="E83"/>
      <c r="F83"/>
      <c r="G83"/>
      <c r="H83"/>
    </row>
    <row r="84" spans="3:8">
      <c r="C84" s="30"/>
      <c r="D84"/>
      <c r="E84"/>
      <c r="F84"/>
      <c r="G84"/>
      <c r="H84"/>
    </row>
    <row r="85" spans="3:8">
      <c r="C85" s="30"/>
      <c r="D85"/>
      <c r="E85"/>
      <c r="F85"/>
      <c r="G85"/>
      <c r="H85"/>
    </row>
    <row r="86" spans="3:8">
      <c r="C86" s="30"/>
      <c r="D86"/>
      <c r="E86"/>
      <c r="F86"/>
      <c r="G86"/>
      <c r="H86"/>
    </row>
    <row r="87" spans="3:8">
      <c r="C87" s="30"/>
      <c r="D87"/>
      <c r="E87"/>
      <c r="F87"/>
      <c r="G87"/>
      <c r="H87"/>
    </row>
    <row r="88" spans="3:8">
      <c r="C88" s="30"/>
      <c r="D88"/>
      <c r="E88"/>
      <c r="F88"/>
      <c r="G88"/>
      <c r="H88"/>
    </row>
    <row r="89" spans="3:8">
      <c r="C89" s="30"/>
      <c r="D89"/>
      <c r="E89"/>
      <c r="F89"/>
      <c r="G89"/>
      <c r="H89"/>
    </row>
    <row r="90" spans="3:8">
      <c r="C90" s="30"/>
      <c r="D90"/>
      <c r="E90"/>
      <c r="F90"/>
      <c r="G90"/>
      <c r="H90"/>
    </row>
    <row r="91" spans="3:8">
      <c r="C91" s="30"/>
      <c r="D91"/>
      <c r="E91"/>
      <c r="F91"/>
      <c r="G91"/>
      <c r="H91"/>
    </row>
    <row r="92" spans="3:8">
      <c r="C92" s="30"/>
      <c r="D92"/>
      <c r="E92"/>
      <c r="F92"/>
      <c r="G92"/>
      <c r="H92"/>
    </row>
    <row r="93" spans="3:8">
      <c r="C93" s="30"/>
      <c r="D93"/>
      <c r="E93"/>
      <c r="F93"/>
      <c r="G93"/>
      <c r="H93"/>
    </row>
    <row r="94" spans="3:8">
      <c r="C94" s="30"/>
      <c r="D94"/>
      <c r="E94"/>
      <c r="F94"/>
      <c r="G94"/>
      <c r="H94"/>
    </row>
    <row r="95" spans="3:8">
      <c r="C95" s="30"/>
      <c r="D95"/>
      <c r="E95"/>
      <c r="F95"/>
      <c r="G95"/>
      <c r="H95"/>
    </row>
    <row r="96" spans="3:8">
      <c r="C96" s="30"/>
      <c r="D96"/>
      <c r="E96"/>
      <c r="F96"/>
      <c r="G96"/>
      <c r="H96"/>
    </row>
    <row r="97" spans="3:8">
      <c r="C97" s="30"/>
      <c r="D97"/>
      <c r="E97"/>
      <c r="F97"/>
      <c r="G97"/>
      <c r="H97"/>
    </row>
    <row r="98" spans="3:8">
      <c r="C98" s="30"/>
      <c r="D98"/>
      <c r="E98"/>
      <c r="F98"/>
      <c r="G98"/>
      <c r="H98"/>
    </row>
    <row r="99" spans="3:8">
      <c r="C99" s="30"/>
      <c r="D99"/>
      <c r="E99"/>
      <c r="F99"/>
      <c r="G99"/>
      <c r="H99"/>
    </row>
    <row r="100" spans="3:8">
      <c r="C100" s="30"/>
      <c r="D100"/>
      <c r="E100"/>
      <c r="F100"/>
      <c r="G100"/>
      <c r="H100"/>
    </row>
    <row r="101" spans="3:8">
      <c r="C101" s="30"/>
      <c r="D101"/>
      <c r="E101"/>
      <c r="F101"/>
      <c r="G101"/>
      <c r="H101"/>
    </row>
    <row r="102" spans="3:8">
      <c r="C102" s="30"/>
      <c r="D102"/>
      <c r="E102"/>
      <c r="F102"/>
      <c r="G102"/>
      <c r="H102"/>
    </row>
    <row r="103" spans="3:8">
      <c r="C103" s="30"/>
      <c r="D103"/>
      <c r="E103"/>
      <c r="F103"/>
      <c r="G103"/>
      <c r="H103"/>
    </row>
    <row r="104" spans="3:8">
      <c r="C104" s="30"/>
      <c r="D104"/>
      <c r="E104"/>
      <c r="F104"/>
      <c r="G104"/>
      <c r="H104"/>
    </row>
    <row r="105" spans="3:8">
      <c r="C105" s="30"/>
      <c r="D105"/>
      <c r="E105"/>
      <c r="F105"/>
      <c r="G105"/>
      <c r="H105"/>
    </row>
    <row r="106" spans="3:8">
      <c r="C106" s="30"/>
      <c r="D106"/>
      <c r="E106"/>
      <c r="F106"/>
      <c r="G106"/>
      <c r="H106"/>
    </row>
    <row r="107" spans="3:8">
      <c r="C107" s="30"/>
      <c r="D107"/>
      <c r="E107"/>
      <c r="F107"/>
      <c r="G107"/>
      <c r="H107"/>
    </row>
    <row r="108" spans="3:8">
      <c r="C108" s="30"/>
      <c r="D108"/>
      <c r="E108"/>
      <c r="F108"/>
      <c r="G108"/>
      <c r="H108"/>
    </row>
    <row r="109" spans="3:8">
      <c r="C109" s="30"/>
      <c r="D109"/>
      <c r="E109"/>
      <c r="F109"/>
      <c r="G109"/>
      <c r="H109"/>
    </row>
    <row r="110" spans="3:8">
      <c r="C110" s="30"/>
      <c r="D110"/>
      <c r="E110"/>
      <c r="F110"/>
      <c r="G110"/>
      <c r="H110"/>
    </row>
    <row r="111" spans="3:8">
      <c r="C111" s="30"/>
      <c r="D111"/>
      <c r="E111"/>
      <c r="F111"/>
      <c r="G111"/>
      <c r="H111"/>
    </row>
    <row r="112" spans="3:8">
      <c r="C112" s="30"/>
      <c r="D112"/>
      <c r="E112"/>
      <c r="F112"/>
      <c r="G112"/>
      <c r="H112"/>
    </row>
    <row r="113" spans="3:8">
      <c r="C113" s="30"/>
      <c r="D113"/>
      <c r="E113"/>
      <c r="F113"/>
      <c r="G113"/>
      <c r="H113"/>
    </row>
    <row r="114" spans="3:8">
      <c r="C114" s="30"/>
      <c r="D114"/>
      <c r="E114"/>
      <c r="F114"/>
      <c r="G114"/>
      <c r="H114"/>
    </row>
    <row r="115" spans="3:8">
      <c r="C115" s="30"/>
      <c r="D115"/>
      <c r="E115"/>
      <c r="F115"/>
      <c r="G115"/>
      <c r="H115"/>
    </row>
    <row r="116" spans="3:8">
      <c r="C116" s="30"/>
      <c r="D116"/>
      <c r="E116"/>
      <c r="F116"/>
      <c r="G116"/>
      <c r="H116"/>
    </row>
    <row r="117" spans="3:8">
      <c r="C117" s="30"/>
      <c r="D117"/>
      <c r="E117"/>
      <c r="F117"/>
      <c r="G117"/>
      <c r="H117"/>
    </row>
    <row r="118" spans="3:8">
      <c r="C118" s="30"/>
      <c r="D118"/>
      <c r="E118"/>
      <c r="F118"/>
      <c r="G118"/>
      <c r="H118"/>
    </row>
    <row r="119" spans="3:8">
      <c r="C119" s="30"/>
      <c r="D119"/>
      <c r="E119"/>
      <c r="F119"/>
      <c r="G119"/>
      <c r="H119"/>
    </row>
    <row r="120" spans="3:8">
      <c r="C120" s="30"/>
      <c r="D120"/>
      <c r="E120"/>
      <c r="F120"/>
      <c r="G120"/>
      <c r="H120"/>
    </row>
    <row r="121" spans="3:8">
      <c r="C121" s="30"/>
      <c r="D121"/>
      <c r="E121"/>
      <c r="F121"/>
      <c r="G121"/>
      <c r="H121"/>
    </row>
    <row r="122" spans="3:8">
      <c r="C122" s="30"/>
      <c r="D122"/>
      <c r="E122"/>
      <c r="F122"/>
      <c r="G122"/>
      <c r="H122"/>
    </row>
    <row r="123" spans="3:8">
      <c r="C123" s="30"/>
      <c r="D123"/>
      <c r="E123"/>
      <c r="F123"/>
      <c r="G123"/>
      <c r="H123"/>
    </row>
    <row r="124" spans="3:8">
      <c r="C124" s="30"/>
      <c r="D124"/>
      <c r="E124"/>
      <c r="F124"/>
      <c r="G124"/>
      <c r="H124"/>
    </row>
    <row r="125" spans="3:8">
      <c r="C125" s="30"/>
      <c r="D125"/>
      <c r="E125"/>
      <c r="F125"/>
      <c r="G125"/>
      <c r="H125"/>
    </row>
    <row r="126" spans="3:8">
      <c r="C126" s="30"/>
      <c r="D126"/>
      <c r="E126"/>
      <c r="F126"/>
      <c r="G126"/>
      <c r="H126"/>
    </row>
    <row r="127" spans="3:8">
      <c r="C127" s="30"/>
      <c r="D127"/>
      <c r="E127"/>
      <c r="F127"/>
      <c r="G127"/>
      <c r="H127"/>
    </row>
    <row r="128" spans="3:8">
      <c r="C128" s="30"/>
      <c r="D128"/>
      <c r="E128"/>
      <c r="F128"/>
      <c r="G128"/>
      <c r="H128"/>
    </row>
    <row r="129" spans="3:8">
      <c r="C129" s="30"/>
      <c r="D129"/>
      <c r="E129"/>
      <c r="F129"/>
      <c r="G129"/>
      <c r="H129"/>
    </row>
    <row r="130" spans="3:8">
      <c r="C130" s="30"/>
      <c r="D130"/>
      <c r="E130"/>
      <c r="F130"/>
      <c r="G130"/>
      <c r="H130"/>
    </row>
    <row r="131" spans="3:8">
      <c r="C131" s="30"/>
      <c r="D131"/>
      <c r="E131"/>
      <c r="F131"/>
      <c r="G131"/>
      <c r="H131"/>
    </row>
    <row r="132" spans="3:8">
      <c r="C132" s="30"/>
      <c r="D132"/>
      <c r="E132"/>
      <c r="F132"/>
      <c r="G132"/>
      <c r="H132"/>
    </row>
    <row r="133" spans="3:8">
      <c r="C133" s="30"/>
      <c r="D133"/>
      <c r="E133"/>
      <c r="F133"/>
      <c r="G133"/>
      <c r="H133"/>
    </row>
    <row r="134" spans="3:8">
      <c r="C134" s="30"/>
      <c r="D134"/>
      <c r="E134"/>
      <c r="F134"/>
      <c r="G134"/>
      <c r="H134"/>
    </row>
    <row r="135" spans="3:8">
      <c r="C135" s="30"/>
      <c r="D135"/>
      <c r="E135"/>
      <c r="F135"/>
      <c r="G135"/>
      <c r="H135"/>
    </row>
    <row r="136" spans="3:8">
      <c r="C136" s="30"/>
      <c r="D136"/>
      <c r="E136"/>
      <c r="F136"/>
      <c r="G136"/>
      <c r="H136"/>
    </row>
    <row r="137" spans="3:8">
      <c r="C137" s="30"/>
      <c r="D137"/>
      <c r="E137"/>
      <c r="F137"/>
      <c r="G137"/>
      <c r="H137"/>
    </row>
    <row r="138" spans="3:8">
      <c r="C138" s="30"/>
      <c r="D138"/>
      <c r="E138"/>
      <c r="F138"/>
      <c r="G138"/>
      <c r="H138"/>
    </row>
    <row r="139" spans="3:8">
      <c r="C139" s="30"/>
      <c r="D139"/>
      <c r="E139"/>
      <c r="F139"/>
      <c r="G139"/>
      <c r="H139"/>
    </row>
    <row r="140" spans="3:8">
      <c r="C140" s="30"/>
      <c r="D140"/>
      <c r="E140"/>
      <c r="F140"/>
      <c r="G140"/>
      <c r="H140"/>
    </row>
    <row r="141" spans="3:8">
      <c r="C141" s="30"/>
      <c r="D141"/>
      <c r="E141"/>
      <c r="F141"/>
      <c r="G141"/>
      <c r="H141"/>
    </row>
    <row r="142" spans="3:8">
      <c r="C142" s="30"/>
      <c r="D142"/>
      <c r="E142"/>
      <c r="F142"/>
      <c r="G142"/>
      <c r="H142"/>
    </row>
    <row r="143" spans="3:8">
      <c r="C143" s="30"/>
      <c r="D143"/>
      <c r="E143"/>
      <c r="F143"/>
      <c r="G143"/>
      <c r="H143"/>
    </row>
    <row r="144" spans="3:8">
      <c r="C144" s="30"/>
      <c r="D144"/>
      <c r="E144"/>
      <c r="F144"/>
      <c r="G144"/>
      <c r="H144"/>
    </row>
    <row r="145" spans="3:8">
      <c r="C145" s="30"/>
      <c r="D145"/>
      <c r="E145"/>
      <c r="F145"/>
      <c r="G145"/>
      <c r="H145"/>
    </row>
    <row r="146" spans="3:8">
      <c r="C146" s="30"/>
      <c r="D146"/>
      <c r="E146"/>
      <c r="F146"/>
      <c r="G146"/>
      <c r="H146"/>
    </row>
    <row r="147" spans="3:8">
      <c r="C147" s="30"/>
      <c r="D147"/>
      <c r="E147"/>
      <c r="F147"/>
      <c r="G147"/>
      <c r="H147"/>
    </row>
    <row r="148" spans="3:8">
      <c r="C148" s="30"/>
      <c r="D148"/>
      <c r="E148"/>
      <c r="F148"/>
      <c r="G148"/>
      <c r="H148"/>
    </row>
    <row r="149" spans="3:8">
      <c r="C149" s="30"/>
      <c r="D149"/>
      <c r="E149"/>
      <c r="F149"/>
      <c r="G149"/>
      <c r="H149"/>
    </row>
    <row r="150" spans="3:8">
      <c r="C150" s="30"/>
      <c r="D150"/>
      <c r="E150"/>
      <c r="F150"/>
      <c r="G150"/>
      <c r="H150"/>
    </row>
    <row r="151" spans="3:8">
      <c r="C151" s="30"/>
      <c r="D151"/>
      <c r="E151"/>
      <c r="F151"/>
      <c r="G151"/>
      <c r="H151"/>
    </row>
    <row r="152" spans="3:8">
      <c r="C152" s="30"/>
      <c r="D152"/>
      <c r="E152"/>
      <c r="F152"/>
      <c r="G152"/>
      <c r="H152"/>
    </row>
    <row r="153" spans="3:8">
      <c r="C153" s="30"/>
      <c r="D153"/>
      <c r="E153"/>
      <c r="F153"/>
      <c r="G153"/>
      <c r="H153"/>
    </row>
    <row r="154" spans="3:8">
      <c r="C154" s="30"/>
      <c r="D154"/>
      <c r="E154"/>
      <c r="F154"/>
      <c r="G154"/>
      <c r="H154"/>
    </row>
    <row r="155" spans="3:8">
      <c r="C155" s="30"/>
      <c r="D155"/>
      <c r="E155"/>
      <c r="F155"/>
      <c r="G155"/>
      <c r="H155"/>
    </row>
    <row r="156" spans="3:8">
      <c r="C156" s="30"/>
      <c r="D156"/>
      <c r="E156"/>
      <c r="F156"/>
      <c r="G156"/>
      <c r="H156"/>
    </row>
    <row r="157" spans="3:8">
      <c r="C157" s="30"/>
      <c r="D157"/>
      <c r="E157"/>
      <c r="F157"/>
      <c r="G157"/>
      <c r="H157"/>
    </row>
    <row r="158" spans="3:8">
      <c r="C158" s="30"/>
      <c r="D158"/>
      <c r="E158"/>
      <c r="F158"/>
      <c r="G158"/>
      <c r="H158"/>
    </row>
    <row r="159" spans="3:8">
      <c r="C159" s="30"/>
      <c r="D159"/>
      <c r="E159"/>
      <c r="F159"/>
      <c r="G159"/>
      <c r="H159"/>
    </row>
    <row r="160" spans="3:8">
      <c r="C160" s="30"/>
      <c r="D160"/>
      <c r="E160"/>
      <c r="F160"/>
      <c r="G160"/>
      <c r="H160"/>
    </row>
    <row r="161" spans="3:8">
      <c r="C161" s="30"/>
      <c r="D161"/>
      <c r="E161"/>
      <c r="F161"/>
      <c r="G161"/>
      <c r="H161"/>
    </row>
    <row r="162" spans="3:8">
      <c r="C162" s="30"/>
      <c r="D162"/>
      <c r="E162"/>
      <c r="F162"/>
      <c r="G162"/>
      <c r="H162"/>
    </row>
    <row r="163" spans="3:8">
      <c r="C163" s="30"/>
      <c r="D163"/>
      <c r="E163"/>
      <c r="F163"/>
      <c r="G163"/>
      <c r="H163"/>
    </row>
    <row r="164" spans="3:8">
      <c r="C164" s="30"/>
      <c r="D164"/>
      <c r="E164"/>
      <c r="F164"/>
      <c r="G164"/>
      <c r="H164"/>
    </row>
    <row r="165" spans="3:8">
      <c r="C165" s="30"/>
      <c r="D165"/>
      <c r="E165"/>
      <c r="F165"/>
      <c r="G165"/>
      <c r="H165"/>
    </row>
    <row r="166" spans="3:8">
      <c r="C166" s="30"/>
      <c r="D166"/>
      <c r="E166"/>
      <c r="F166"/>
      <c r="G166"/>
      <c r="H166"/>
    </row>
    <row r="167" spans="3:8">
      <c r="C167" s="30"/>
      <c r="D167"/>
      <c r="E167"/>
      <c r="F167"/>
      <c r="G167"/>
      <c r="H167"/>
    </row>
    <row r="168" spans="3:8">
      <c r="C168" s="30"/>
      <c r="D168"/>
      <c r="E168"/>
      <c r="F168"/>
      <c r="G168"/>
      <c r="H168"/>
    </row>
    <row r="169" spans="3:8">
      <c r="C169" s="30"/>
      <c r="D169"/>
      <c r="E169"/>
      <c r="F169"/>
      <c r="G169"/>
      <c r="H169"/>
    </row>
    <row r="170" spans="3:8">
      <c r="C170" s="30"/>
      <c r="D170"/>
      <c r="E170"/>
      <c r="F170"/>
      <c r="G170"/>
      <c r="H170"/>
    </row>
    <row r="171" spans="3:8">
      <c r="C171" s="30"/>
      <c r="D171"/>
      <c r="E171"/>
      <c r="F171"/>
      <c r="G171"/>
      <c r="H171"/>
    </row>
    <row r="172" spans="3:8">
      <c r="C172" s="30"/>
      <c r="D172"/>
      <c r="E172"/>
      <c r="F172"/>
      <c r="G172"/>
      <c r="H172"/>
    </row>
    <row r="173" spans="3:8">
      <c r="C173" s="30"/>
      <c r="D173"/>
      <c r="E173"/>
      <c r="F173"/>
      <c r="G173"/>
      <c r="H173"/>
    </row>
    <row r="174" spans="3:8">
      <c r="C174" s="30"/>
      <c r="D174"/>
      <c r="E174"/>
      <c r="F174"/>
      <c r="G174"/>
      <c r="H174"/>
    </row>
    <row r="175" spans="3:8">
      <c r="C175" s="30"/>
      <c r="D175"/>
      <c r="E175"/>
      <c r="F175"/>
      <c r="G175"/>
      <c r="H175"/>
    </row>
    <row r="176" spans="3:8">
      <c r="C176" s="30"/>
      <c r="D176"/>
      <c r="E176"/>
      <c r="F176"/>
      <c r="G176"/>
      <c r="H176"/>
    </row>
    <row r="177" spans="3:8">
      <c r="C177" s="30"/>
      <c r="D177"/>
      <c r="E177"/>
      <c r="F177"/>
      <c r="G177"/>
      <c r="H177"/>
    </row>
    <row r="178" spans="3:8">
      <c r="C178" s="30"/>
      <c r="D178"/>
      <c r="E178"/>
      <c r="F178"/>
      <c r="G178"/>
      <c r="H178"/>
    </row>
    <row r="179" spans="3:8">
      <c r="C179" s="30"/>
      <c r="D179"/>
      <c r="E179"/>
      <c r="F179"/>
      <c r="G179"/>
      <c r="H179"/>
    </row>
    <row r="180" spans="3:8">
      <c r="C180" s="30"/>
      <c r="D180"/>
      <c r="E180"/>
      <c r="F180"/>
      <c r="G180"/>
      <c r="H180"/>
    </row>
    <row r="181" spans="3:8">
      <c r="C181" s="30"/>
      <c r="D181"/>
      <c r="E181"/>
      <c r="F181"/>
      <c r="G181"/>
      <c r="H181"/>
    </row>
    <row r="182" spans="3:8">
      <c r="C182" s="30"/>
      <c r="D182"/>
      <c r="E182"/>
      <c r="F182"/>
      <c r="G182"/>
      <c r="H182"/>
    </row>
    <row r="183" spans="3:8">
      <c r="C183" s="30"/>
      <c r="D183"/>
      <c r="E183"/>
      <c r="F183"/>
      <c r="G183"/>
      <c r="H183"/>
    </row>
    <row r="184" spans="3:8">
      <c r="C184" s="30"/>
      <c r="D184"/>
      <c r="E184"/>
      <c r="F184"/>
      <c r="G184"/>
      <c r="H184"/>
    </row>
    <row r="185" spans="3:8">
      <c r="C185" s="30"/>
      <c r="D185"/>
      <c r="E185"/>
      <c r="F185"/>
      <c r="G185"/>
      <c r="H185"/>
    </row>
    <row r="186" spans="3:8">
      <c r="C186" s="30"/>
      <c r="D186"/>
      <c r="E186"/>
      <c r="F186"/>
      <c r="G186"/>
      <c r="H186"/>
    </row>
    <row r="187" spans="3:8">
      <c r="C187" s="30"/>
      <c r="D187"/>
      <c r="E187"/>
      <c r="F187"/>
      <c r="G187"/>
      <c r="H187"/>
    </row>
    <row r="188" spans="3:8">
      <c r="C188" s="30"/>
      <c r="D188"/>
      <c r="E188"/>
      <c r="F188"/>
      <c r="G188"/>
      <c r="H188"/>
    </row>
    <row r="189" spans="3:8">
      <c r="C189" s="30"/>
      <c r="D189"/>
      <c r="E189"/>
      <c r="F189"/>
      <c r="G189"/>
      <c r="H189"/>
    </row>
    <row r="190" spans="3:8">
      <c r="C190" s="30"/>
      <c r="D190"/>
      <c r="E190"/>
      <c r="F190"/>
      <c r="G190"/>
      <c r="H190"/>
    </row>
    <row r="191" spans="3:8">
      <c r="C191" s="30"/>
      <c r="D191"/>
      <c r="E191"/>
      <c r="F191"/>
      <c r="G191"/>
      <c r="H191"/>
    </row>
    <row r="192" spans="3:8">
      <c r="C192" s="30"/>
      <c r="D192"/>
      <c r="E192"/>
      <c r="F192"/>
      <c r="G192"/>
      <c r="H192"/>
    </row>
    <row r="193" spans="3:8">
      <c r="C193" s="30"/>
      <c r="D193"/>
      <c r="E193"/>
      <c r="F193"/>
      <c r="G193"/>
      <c r="H193"/>
    </row>
    <row r="194" spans="3:8">
      <c r="C194" s="30"/>
      <c r="D194"/>
      <c r="E194"/>
      <c r="F194"/>
      <c r="G194"/>
      <c r="H194"/>
    </row>
    <row r="195" spans="3:8">
      <c r="C195" s="30"/>
      <c r="D195"/>
      <c r="E195"/>
      <c r="F195"/>
      <c r="G195"/>
      <c r="H195"/>
    </row>
    <row r="196" spans="3:8">
      <c r="C196" s="30"/>
      <c r="D196"/>
      <c r="E196"/>
      <c r="F196"/>
      <c r="G196"/>
      <c r="H196"/>
    </row>
    <row r="197" spans="3:8">
      <c r="C197" s="30"/>
      <c r="D197"/>
      <c r="E197"/>
      <c r="F197"/>
      <c r="G197"/>
      <c r="H197"/>
    </row>
    <row r="198" spans="3:8">
      <c r="C198" s="30"/>
      <c r="D198"/>
      <c r="E198"/>
      <c r="F198"/>
      <c r="G198"/>
      <c r="H198"/>
    </row>
    <row r="199" spans="3:8">
      <c r="C199" s="30"/>
      <c r="D199"/>
      <c r="E199"/>
      <c r="F199"/>
      <c r="G199"/>
      <c r="H199"/>
    </row>
    <row r="200" spans="3:8">
      <c r="C200" s="30"/>
      <c r="D200"/>
      <c r="E200"/>
      <c r="F200"/>
      <c r="G200"/>
      <c r="H200"/>
    </row>
    <row r="201" spans="3:8">
      <c r="C201" s="30"/>
      <c r="D201"/>
      <c r="E201"/>
      <c r="F201"/>
      <c r="G201"/>
      <c r="H201"/>
    </row>
    <row r="202" spans="3:8">
      <c r="C202" s="30"/>
      <c r="D202"/>
      <c r="E202"/>
      <c r="F202"/>
      <c r="G202"/>
      <c r="H202"/>
    </row>
    <row r="203" spans="3:8">
      <c r="C203" s="30"/>
      <c r="D203"/>
      <c r="E203"/>
      <c r="F203"/>
      <c r="G203"/>
      <c r="H203"/>
    </row>
    <row r="204" spans="3:8">
      <c r="C204" s="30"/>
      <c r="D204"/>
      <c r="E204"/>
      <c r="F204"/>
      <c r="G204"/>
      <c r="H204"/>
    </row>
    <row r="205" spans="3:8">
      <c r="C205" s="30"/>
      <c r="D205"/>
      <c r="E205"/>
      <c r="F205"/>
      <c r="G205"/>
      <c r="H205"/>
    </row>
    <row r="206" spans="3:8">
      <c r="C206" s="30"/>
      <c r="D206"/>
      <c r="E206"/>
      <c r="F206"/>
      <c r="G206"/>
      <c r="H206"/>
    </row>
    <row r="207" spans="3:8">
      <c r="C207" s="30"/>
      <c r="D207"/>
      <c r="E207"/>
      <c r="F207"/>
      <c r="G207"/>
      <c r="H207"/>
    </row>
    <row r="208" spans="3:8">
      <c r="C208" s="30"/>
      <c r="D208"/>
      <c r="E208"/>
      <c r="F208"/>
      <c r="G208"/>
      <c r="H208"/>
    </row>
    <row r="209" spans="3:8">
      <c r="C209" s="30"/>
      <c r="D209"/>
      <c r="E209"/>
      <c r="F209"/>
      <c r="G209"/>
      <c r="H209"/>
    </row>
    <row r="210" spans="3:8">
      <c r="C210" s="30"/>
      <c r="D210"/>
      <c r="E210"/>
      <c r="F210"/>
      <c r="G210"/>
      <c r="H210"/>
    </row>
    <row r="211" spans="3:8">
      <c r="C211" s="30"/>
      <c r="D211"/>
      <c r="E211"/>
      <c r="F211"/>
      <c r="G211"/>
      <c r="H211"/>
    </row>
    <row r="212" spans="3:8">
      <c r="C212" s="30"/>
      <c r="D212"/>
      <c r="E212"/>
      <c r="F212"/>
      <c r="G212"/>
      <c r="H212"/>
    </row>
    <row r="213" spans="3:8">
      <c r="C213" s="30"/>
      <c r="D213"/>
      <c r="E213"/>
      <c r="F213"/>
      <c r="G213"/>
      <c r="H213"/>
    </row>
    <row r="214" spans="3:8">
      <c r="C214" s="30"/>
      <c r="D214"/>
      <c r="E214"/>
      <c r="F214"/>
      <c r="G214"/>
      <c r="H214"/>
    </row>
    <row r="215" spans="3:8">
      <c r="C215" s="30"/>
      <c r="D215"/>
      <c r="E215"/>
      <c r="F215"/>
      <c r="G215"/>
      <c r="H215"/>
    </row>
    <row r="216" spans="3:8">
      <c r="C216" s="30"/>
      <c r="D216"/>
      <c r="E216"/>
      <c r="F216"/>
      <c r="G216"/>
      <c r="H216"/>
    </row>
    <row r="217" spans="3:8">
      <c r="C217" s="30"/>
      <c r="D217"/>
      <c r="E217"/>
      <c r="F217"/>
      <c r="G217"/>
      <c r="H217"/>
    </row>
    <row r="218" spans="3:8">
      <c r="C218" s="30"/>
      <c r="D218"/>
      <c r="E218"/>
      <c r="F218"/>
      <c r="G218"/>
      <c r="H218"/>
    </row>
    <row r="219" spans="3:8">
      <c r="C219" s="30"/>
      <c r="D219"/>
      <c r="E219"/>
      <c r="F219"/>
      <c r="G219"/>
      <c r="H219"/>
    </row>
    <row r="220" spans="3:8">
      <c r="C220" s="30"/>
      <c r="D220"/>
      <c r="E220"/>
      <c r="F220"/>
      <c r="G220"/>
      <c r="H220"/>
    </row>
    <row r="221" spans="3:8">
      <c r="C221" s="30"/>
      <c r="D221"/>
      <c r="E221"/>
      <c r="F221"/>
      <c r="G221"/>
      <c r="H221"/>
    </row>
    <row r="222" spans="3:8">
      <c r="C222" s="30"/>
      <c r="D222"/>
      <c r="E222"/>
      <c r="F222"/>
      <c r="G222"/>
      <c r="H222"/>
    </row>
    <row r="223" spans="3:8">
      <c r="C223" s="30"/>
      <c r="D223"/>
      <c r="E223"/>
      <c r="F223"/>
      <c r="G223"/>
      <c r="H223"/>
    </row>
    <row r="224" spans="3:8">
      <c r="C224" s="30"/>
      <c r="D224"/>
      <c r="E224"/>
      <c r="F224"/>
      <c r="G224"/>
      <c r="H224"/>
    </row>
    <row r="225" spans="3:8">
      <c r="C225" s="30"/>
      <c r="D225"/>
      <c r="E225"/>
      <c r="F225"/>
      <c r="G225"/>
      <c r="H225"/>
    </row>
    <row r="226" spans="3:8">
      <c r="C226" s="30"/>
      <c r="D226"/>
      <c r="E226"/>
      <c r="F226"/>
      <c r="G226"/>
      <c r="H226"/>
    </row>
    <row r="227" spans="3:8">
      <c r="C227" s="30"/>
      <c r="D227"/>
      <c r="E227"/>
      <c r="F227"/>
      <c r="G227"/>
      <c r="H227"/>
    </row>
    <row r="228" spans="3:8">
      <c r="C228" s="30"/>
      <c r="D228"/>
      <c r="E228"/>
      <c r="F228"/>
      <c r="G228"/>
      <c r="H228"/>
    </row>
    <row r="229" spans="3:8">
      <c r="C229" s="30"/>
      <c r="D229"/>
      <c r="E229"/>
      <c r="F229"/>
      <c r="G229"/>
      <c r="H229"/>
    </row>
    <row r="230" spans="3:8">
      <c r="C230" s="30"/>
      <c r="D230"/>
      <c r="E230"/>
      <c r="F230"/>
      <c r="G230"/>
      <c r="H230"/>
    </row>
    <row r="231" spans="3:8">
      <c r="C231" s="30"/>
      <c r="D231"/>
      <c r="E231"/>
      <c r="F231"/>
      <c r="G231"/>
      <c r="H231"/>
    </row>
    <row r="232" spans="3:8">
      <c r="C232" s="30"/>
      <c r="D232"/>
      <c r="E232"/>
      <c r="F232"/>
      <c r="G232"/>
      <c r="H232"/>
    </row>
    <row r="233" spans="3:8">
      <c r="C233" s="30"/>
      <c r="D233"/>
      <c r="E233"/>
      <c r="F233"/>
      <c r="G233"/>
      <c r="H233"/>
    </row>
    <row r="234" spans="3:8">
      <c r="C234" s="30"/>
      <c r="D234"/>
      <c r="E234"/>
      <c r="F234"/>
      <c r="G234"/>
      <c r="H234"/>
    </row>
    <row r="235" spans="3:8">
      <c r="C235" s="30"/>
      <c r="D235"/>
      <c r="E235"/>
      <c r="F235"/>
      <c r="G235"/>
      <c r="H235"/>
    </row>
    <row r="236" spans="3:8">
      <c r="C236" s="30"/>
      <c r="D236"/>
      <c r="E236"/>
      <c r="F236"/>
      <c r="G236"/>
      <c r="H236"/>
    </row>
    <row r="237" spans="3:8">
      <c r="C237" s="30"/>
      <c r="D237"/>
      <c r="E237"/>
      <c r="F237"/>
      <c r="G237"/>
      <c r="H237"/>
    </row>
    <row r="238" spans="3:8">
      <c r="C238" s="30"/>
      <c r="D238"/>
      <c r="E238"/>
      <c r="F238"/>
      <c r="G238"/>
      <c r="H238"/>
    </row>
    <row r="239" spans="3:8">
      <c r="C239" s="30"/>
      <c r="D239"/>
      <c r="E239"/>
      <c r="F239"/>
      <c r="G239"/>
      <c r="H239"/>
    </row>
    <row r="240" spans="3:8">
      <c r="C240" s="30"/>
      <c r="D240"/>
      <c r="E240"/>
      <c r="F240"/>
      <c r="G240"/>
      <c r="H240"/>
    </row>
    <row r="241" spans="3:8">
      <c r="C241" s="30"/>
      <c r="D241"/>
      <c r="E241"/>
      <c r="F241"/>
      <c r="G241"/>
      <c r="H241"/>
    </row>
    <row r="242" spans="3:8">
      <c r="C242" s="30"/>
      <c r="D242"/>
      <c r="E242"/>
      <c r="F242"/>
      <c r="G242"/>
      <c r="H242"/>
    </row>
    <row r="243" spans="3:8">
      <c r="C243" s="30"/>
      <c r="D243"/>
      <c r="E243"/>
      <c r="F243"/>
      <c r="G243"/>
      <c r="H243"/>
    </row>
    <row r="244" spans="3:8">
      <c r="C244" s="30"/>
      <c r="D244"/>
      <c r="E244"/>
      <c r="F244"/>
      <c r="G244"/>
      <c r="H244"/>
    </row>
    <row r="245" spans="3:8">
      <c r="C245" s="30"/>
      <c r="D245"/>
      <c r="E245"/>
      <c r="F245"/>
      <c r="G245"/>
      <c r="H245"/>
    </row>
    <row r="246" spans="3:8">
      <c r="C246" s="30"/>
      <c r="D246"/>
      <c r="E246"/>
      <c r="F246"/>
      <c r="G246"/>
      <c r="H246"/>
    </row>
    <row r="247" spans="3:8">
      <c r="C247" s="30"/>
      <c r="D247"/>
      <c r="E247"/>
      <c r="F247"/>
      <c r="G247"/>
      <c r="H247"/>
    </row>
    <row r="248" spans="3:8">
      <c r="C248" s="30"/>
      <c r="D248"/>
      <c r="E248"/>
      <c r="F248"/>
      <c r="G248"/>
      <c r="H248"/>
    </row>
    <row r="249" spans="3:8">
      <c r="C249" s="30"/>
      <c r="D249"/>
      <c r="E249"/>
      <c r="F249"/>
      <c r="G249"/>
      <c r="H249"/>
    </row>
    <row r="250" spans="3:8">
      <c r="C250" s="30"/>
      <c r="D250"/>
      <c r="E250"/>
      <c r="F250"/>
      <c r="G250"/>
      <c r="H250"/>
    </row>
    <row r="251" spans="3:8">
      <c r="C251" s="30"/>
      <c r="D251"/>
      <c r="E251"/>
      <c r="F251"/>
      <c r="G251"/>
      <c r="H251"/>
    </row>
    <row r="252" spans="3:8">
      <c r="C252" s="30"/>
      <c r="D252"/>
      <c r="E252"/>
      <c r="F252"/>
      <c r="G252"/>
      <c r="H252"/>
    </row>
    <row r="253" spans="3:8">
      <c r="C253" s="30"/>
      <c r="D253"/>
      <c r="E253"/>
      <c r="F253"/>
      <c r="G253"/>
      <c r="H253"/>
    </row>
    <row r="254" spans="3:8">
      <c r="C254" s="30"/>
      <c r="D254"/>
      <c r="E254"/>
      <c r="F254"/>
      <c r="G254"/>
      <c r="H254"/>
    </row>
    <row r="255" spans="3:8">
      <c r="C255" s="30"/>
      <c r="D255"/>
      <c r="E255"/>
      <c r="F255"/>
      <c r="G255"/>
      <c r="H255"/>
    </row>
    <row r="256" spans="3:8">
      <c r="C256" s="30"/>
      <c r="D256"/>
      <c r="E256"/>
      <c r="F256"/>
      <c r="G256"/>
      <c r="H256"/>
    </row>
    <row r="257" spans="3:8">
      <c r="C257" s="30"/>
      <c r="D257"/>
      <c r="E257"/>
      <c r="F257"/>
      <c r="G257"/>
      <c r="H257"/>
    </row>
    <row r="258" spans="3:8">
      <c r="C258" s="30"/>
      <c r="D258"/>
      <c r="E258"/>
      <c r="F258"/>
      <c r="G258"/>
      <c r="H258"/>
    </row>
    <row r="259" spans="3:8">
      <c r="C259" s="30"/>
      <c r="D259"/>
      <c r="E259"/>
      <c r="F259"/>
      <c r="G259"/>
      <c r="H259"/>
    </row>
    <row r="260" spans="3:8">
      <c r="C260" s="30"/>
      <c r="D260"/>
      <c r="E260"/>
      <c r="F260"/>
      <c r="G260"/>
      <c r="H260"/>
    </row>
    <row r="261" spans="3:8">
      <c r="C261" s="30"/>
      <c r="D261"/>
      <c r="E261"/>
      <c r="F261"/>
      <c r="G261"/>
      <c r="H261"/>
    </row>
    <row r="262" spans="3:8">
      <c r="C262" s="30"/>
      <c r="D262"/>
      <c r="E262"/>
      <c r="F262"/>
      <c r="G262"/>
      <c r="H262"/>
    </row>
    <row r="263" spans="3:8">
      <c r="C263" s="30"/>
      <c r="D263"/>
      <c r="E263"/>
      <c r="F263"/>
      <c r="G263"/>
      <c r="H263"/>
    </row>
    <row r="264" spans="3:8">
      <c r="C264" s="30"/>
      <c r="D264"/>
      <c r="E264"/>
      <c r="F264"/>
      <c r="G264"/>
      <c r="H264"/>
    </row>
    <row r="265" spans="3:8">
      <c r="C265" s="30"/>
      <c r="D265"/>
      <c r="E265"/>
      <c r="F265"/>
      <c r="G265"/>
      <c r="H265"/>
    </row>
    <row r="266" spans="3:8">
      <c r="C266" s="30"/>
      <c r="D266"/>
      <c r="E266"/>
      <c r="F266"/>
      <c r="G266"/>
      <c r="H266"/>
    </row>
    <row r="267" spans="3:8">
      <c r="C267" s="30"/>
      <c r="D267"/>
      <c r="E267"/>
      <c r="F267"/>
      <c r="G267"/>
      <c r="H267"/>
    </row>
    <row r="268" spans="3:8">
      <c r="C268" s="30"/>
      <c r="D268"/>
      <c r="E268"/>
      <c r="F268"/>
      <c r="G268"/>
      <c r="H268"/>
    </row>
    <row r="269" spans="3:8">
      <c r="C269" s="30"/>
      <c r="D269"/>
      <c r="E269"/>
      <c r="F269"/>
      <c r="G269"/>
      <c r="H269"/>
    </row>
  </sheetData>
  <sortState xmlns:xlrd2="http://schemas.microsoft.com/office/spreadsheetml/2017/richdata2" ref="A11:Q39">
    <sortCondition ref="A11:A39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57" orientation="landscape" r:id="rId1"/>
  <headerFooter>
    <oddFooter>&amp;RPag. 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Q245"/>
  <sheetViews>
    <sheetView showGridLines="0" zoomScale="85" zoomScaleNormal="85" zoomScaleSheetLayoutView="90" workbookViewId="0">
      <pane xSplit="1" topLeftCell="B7" activePane="topRight" state="frozen"/>
      <selection pane="topRight" activeCell="J28" sqref="J28"/>
      <selection activeCell="F35" sqref="F35"/>
    </sheetView>
  </sheetViews>
  <sheetFormatPr defaultColWidth="8.85546875" defaultRowHeight="15.75"/>
  <cols>
    <col min="1" max="1" width="61.140625" style="22" customWidth="1"/>
    <col min="2" max="2" width="12" style="23" customWidth="1"/>
    <col min="3" max="3" width="11.85546875" style="36" customWidth="1"/>
    <col min="4" max="8" width="11.85546875" style="23" customWidth="1"/>
    <col min="9" max="14" width="11.85546875" customWidth="1"/>
    <col min="15" max="15" width="9.28515625" style="19" bestFit="1" customWidth="1"/>
    <col min="16" max="16" width="12.28515625" customWidth="1"/>
    <col min="17" max="17" width="9.28515625" style="20" customWidth="1"/>
  </cols>
  <sheetData>
    <row r="1" spans="1:17" ht="51" customHeight="1"/>
    <row r="2" spans="1:17">
      <c r="A2" s="338"/>
      <c r="B2" s="338"/>
      <c r="C2" s="338"/>
      <c r="D2" s="338"/>
      <c r="E2" s="338"/>
      <c r="F2" s="338"/>
      <c r="G2" s="338"/>
      <c r="H2" s="338"/>
    </row>
    <row r="3" spans="1:17">
      <c r="A3" s="338"/>
      <c r="B3" s="338"/>
      <c r="C3" s="338"/>
      <c r="D3" s="338"/>
      <c r="E3" s="338"/>
      <c r="F3" s="338"/>
      <c r="G3" s="338"/>
      <c r="H3" s="338"/>
    </row>
    <row r="4" spans="1:17" ht="21" customHeight="1"/>
    <row r="5" spans="1:17" s="11" customFormat="1" ht="18.75" customHeight="1">
      <c r="A5" s="339" t="s">
        <v>0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</row>
    <row r="6" spans="1:17" s="11" customFormat="1" ht="20.25" customHeight="1">
      <c r="A6" s="416" t="s">
        <v>64</v>
      </c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</row>
    <row r="7" spans="1:17" s="24" customFormat="1" ht="22.5" customHeight="1">
      <c r="A7" s="411" t="s">
        <v>2</v>
      </c>
      <c r="B7" s="352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42" t="s">
        <v>16</v>
      </c>
      <c r="P7" s="343"/>
      <c r="Q7" s="344"/>
    </row>
    <row r="8" spans="1:17" s="24" customFormat="1" ht="18" customHeight="1">
      <c r="A8" s="340"/>
      <c r="B8" s="353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29.25" customHeight="1">
      <c r="A9" s="256" t="s">
        <v>65</v>
      </c>
      <c r="B9" s="219">
        <v>75</v>
      </c>
      <c r="C9" s="261">
        <v>127</v>
      </c>
      <c r="D9" s="261">
        <v>74</v>
      </c>
      <c r="E9" s="261">
        <v>80</v>
      </c>
      <c r="F9" s="261">
        <v>74</v>
      </c>
      <c r="G9" s="261">
        <v>78</v>
      </c>
      <c r="H9" s="261">
        <v>76</v>
      </c>
      <c r="I9" s="261"/>
      <c r="J9" s="261"/>
      <c r="K9" s="261"/>
      <c r="L9" s="261"/>
      <c r="M9" s="261"/>
      <c r="N9" s="261"/>
      <c r="O9" s="47">
        <f t="shared" ref="O9:O13" si="0">B9*(IF(C9="",0,1)+IF(D9="",0,1)+IF(E9="",0,1)+IF(F9="",0,1)+IF(G9="",0,1)+IF(H9="",0,1)+IF(I9="",0,1)+IF(J9="",0,1)+IF(K9="",0,1)+IF(L9="",0,1)+IF(M9="",0,1)+IF(N9="",0,1))</f>
        <v>450</v>
      </c>
      <c r="P9" s="47">
        <f t="shared" ref="P9:P14" si="1">SUM(C9:N9)</f>
        <v>509</v>
      </c>
      <c r="Q9" s="54">
        <f>IF(O9=0,"-",P9/O9)</f>
        <v>1.1311111111111112</v>
      </c>
    </row>
    <row r="10" spans="1:17" ht="29.25" customHeight="1">
      <c r="A10" s="256" t="s">
        <v>66</v>
      </c>
      <c r="B10" s="219">
        <v>110</v>
      </c>
      <c r="C10" s="261">
        <v>207</v>
      </c>
      <c r="D10" s="261">
        <v>264</v>
      </c>
      <c r="E10" s="261">
        <v>60</v>
      </c>
      <c r="F10" s="261">
        <v>573</v>
      </c>
      <c r="G10" s="261">
        <v>290</v>
      </c>
      <c r="H10" s="261">
        <v>0</v>
      </c>
      <c r="I10" s="261"/>
      <c r="J10" s="261"/>
      <c r="K10" s="261"/>
      <c r="L10" s="261"/>
      <c r="M10" s="261"/>
      <c r="N10" s="261"/>
      <c r="O10" s="47">
        <f t="shared" si="0"/>
        <v>660</v>
      </c>
      <c r="P10" s="47">
        <f t="shared" si="1"/>
        <v>1394</v>
      </c>
      <c r="Q10" s="54">
        <f t="shared" ref="Q10:Q16" si="2">IF(O10=0,"-",P10/O10)</f>
        <v>2.1121212121212123</v>
      </c>
    </row>
    <row r="11" spans="1:17" ht="29.25" customHeight="1">
      <c r="A11" s="256" t="s">
        <v>67</v>
      </c>
      <c r="B11" s="219">
        <v>220</v>
      </c>
      <c r="C11" s="261">
        <v>443</v>
      </c>
      <c r="D11" s="261">
        <v>116</v>
      </c>
      <c r="E11" s="261">
        <v>37</v>
      </c>
      <c r="F11" s="261">
        <v>525</v>
      </c>
      <c r="G11" s="261">
        <v>138</v>
      </c>
      <c r="H11" s="261">
        <v>219</v>
      </c>
      <c r="I11" s="261"/>
      <c r="J11" s="261"/>
      <c r="K11" s="261"/>
      <c r="L11" s="261"/>
      <c r="M11" s="261"/>
      <c r="N11" s="261"/>
      <c r="O11" s="47">
        <f t="shared" si="0"/>
        <v>1320</v>
      </c>
      <c r="P11" s="47">
        <f t="shared" si="1"/>
        <v>1478</v>
      </c>
      <c r="Q11" s="54">
        <f t="shared" si="2"/>
        <v>1.1196969696969696</v>
      </c>
    </row>
    <row r="12" spans="1:17" ht="29.25" customHeight="1">
      <c r="A12" s="256" t="s">
        <v>68</v>
      </c>
      <c r="B12" s="219">
        <v>320</v>
      </c>
      <c r="C12" s="261">
        <v>770</v>
      </c>
      <c r="D12" s="261">
        <v>523</v>
      </c>
      <c r="E12" s="261">
        <v>121</v>
      </c>
      <c r="F12" s="261">
        <v>1650</v>
      </c>
      <c r="G12" s="261">
        <v>534</v>
      </c>
      <c r="H12" s="261">
        <v>318</v>
      </c>
      <c r="I12" s="261"/>
      <c r="J12" s="261"/>
      <c r="K12" s="261"/>
      <c r="L12" s="261"/>
      <c r="M12" s="261"/>
      <c r="N12" s="261"/>
      <c r="O12" s="47">
        <f t="shared" si="0"/>
        <v>1920</v>
      </c>
      <c r="P12" s="47">
        <f t="shared" si="1"/>
        <v>3916</v>
      </c>
      <c r="Q12" s="54">
        <f t="shared" si="2"/>
        <v>2.0395833333333333</v>
      </c>
    </row>
    <row r="13" spans="1:17" ht="29.25" customHeight="1">
      <c r="A13" s="256" t="s">
        <v>69</v>
      </c>
      <c r="B13" s="219">
        <v>80</v>
      </c>
      <c r="C13" s="261">
        <v>212</v>
      </c>
      <c r="D13" s="261">
        <v>75</v>
      </c>
      <c r="E13" s="261">
        <v>19</v>
      </c>
      <c r="F13" s="261">
        <v>196</v>
      </c>
      <c r="G13" s="261">
        <v>17</v>
      </c>
      <c r="H13" s="261">
        <v>81</v>
      </c>
      <c r="I13" s="261"/>
      <c r="J13" s="261"/>
      <c r="K13" s="261"/>
      <c r="L13" s="261"/>
      <c r="M13" s="261"/>
      <c r="N13" s="261"/>
      <c r="O13" s="47">
        <f t="shared" si="0"/>
        <v>480</v>
      </c>
      <c r="P13" s="47">
        <f t="shared" si="1"/>
        <v>600</v>
      </c>
      <c r="Q13" s="54">
        <f t="shared" si="2"/>
        <v>1.25</v>
      </c>
    </row>
    <row r="14" spans="1:17" ht="29.25" customHeight="1">
      <c r="A14" s="256" t="s">
        <v>70</v>
      </c>
      <c r="B14" s="219">
        <v>53</v>
      </c>
      <c r="C14" s="261">
        <v>103</v>
      </c>
      <c r="D14" s="261">
        <v>41</v>
      </c>
      <c r="E14" s="261">
        <v>16</v>
      </c>
      <c r="F14" s="261">
        <v>0</v>
      </c>
      <c r="G14" s="349" t="s">
        <v>71</v>
      </c>
      <c r="H14" s="350"/>
      <c r="I14" s="350"/>
      <c r="J14" s="350"/>
      <c r="K14" s="350"/>
      <c r="L14" s="350"/>
      <c r="M14" s="350"/>
      <c r="N14" s="351"/>
      <c r="O14" s="47">
        <f>B14*(IF(C14="",0,1)+IF(D14="",0,1))</f>
        <v>106</v>
      </c>
      <c r="P14" s="47">
        <f t="shared" si="1"/>
        <v>160</v>
      </c>
      <c r="Q14" s="54">
        <f t="shared" si="2"/>
        <v>1.5094339622641511</v>
      </c>
    </row>
    <row r="15" spans="1:17" s="1" customFormat="1" ht="20.25" customHeight="1">
      <c r="A15" s="256" t="s">
        <v>72</v>
      </c>
      <c r="B15" s="219">
        <v>9</v>
      </c>
      <c r="C15" s="84">
        <v>42</v>
      </c>
      <c r="D15" s="84">
        <v>8</v>
      </c>
      <c r="E15" s="84">
        <v>7</v>
      </c>
      <c r="F15" s="84">
        <v>10</v>
      </c>
      <c r="G15" s="84">
        <v>6</v>
      </c>
      <c r="H15" s="84">
        <v>13</v>
      </c>
      <c r="I15" s="84"/>
      <c r="J15" s="84"/>
      <c r="K15" s="84"/>
      <c r="L15" s="84"/>
      <c r="M15" s="84"/>
      <c r="N15" s="84"/>
      <c r="O15" s="56">
        <f>SUM(O9:O14)</f>
        <v>4936</v>
      </c>
      <c r="P15" s="56">
        <f>SUM(P9:P14)</f>
        <v>8057</v>
      </c>
      <c r="Q15" s="57">
        <f t="shared" si="2"/>
        <v>1.6322933549432739</v>
      </c>
    </row>
    <row r="16" spans="1:17" s="1" customFormat="1" ht="20.25" customHeight="1">
      <c r="A16" s="219" t="s">
        <v>47</v>
      </c>
      <c r="B16" s="56">
        <f>SUM(B9:B15)</f>
        <v>867</v>
      </c>
      <c r="C16" s="56">
        <f>SUM(C10:C15)</f>
        <v>1777</v>
      </c>
      <c r="D16" s="56">
        <f t="shared" ref="D16:N16" si="3">SUM(D10:D15)</f>
        <v>1027</v>
      </c>
      <c r="E16" s="56">
        <f t="shared" si="3"/>
        <v>260</v>
      </c>
      <c r="F16" s="56">
        <f t="shared" si="3"/>
        <v>2954</v>
      </c>
      <c r="G16" s="56">
        <f t="shared" si="3"/>
        <v>985</v>
      </c>
      <c r="H16" s="56">
        <f t="shared" si="3"/>
        <v>631</v>
      </c>
      <c r="I16" s="56">
        <f t="shared" si="3"/>
        <v>0</v>
      </c>
      <c r="J16" s="56">
        <f t="shared" si="3"/>
        <v>0</v>
      </c>
      <c r="K16" s="56">
        <f t="shared" si="3"/>
        <v>0</v>
      </c>
      <c r="L16" s="56">
        <f t="shared" si="3"/>
        <v>0</v>
      </c>
      <c r="M16" s="56">
        <f t="shared" si="3"/>
        <v>0</v>
      </c>
      <c r="N16" s="56">
        <f t="shared" si="3"/>
        <v>0</v>
      </c>
      <c r="O16" s="56">
        <f>SUM(O10:O15)</f>
        <v>9422</v>
      </c>
      <c r="P16" s="56">
        <f>SUM(P10:P15)</f>
        <v>15605</v>
      </c>
      <c r="Q16" s="57">
        <f t="shared" si="2"/>
        <v>1.6562300997665038</v>
      </c>
    </row>
    <row r="17" spans="1:17" s="1" customFormat="1" ht="20.25" customHeight="1">
      <c r="A17"/>
      <c r="B17" s="39"/>
      <c r="C17" s="39"/>
      <c r="D17" s="39"/>
      <c r="E17" s="22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40"/>
    </row>
    <row r="18" spans="1:17">
      <c r="A18" s="29" t="s">
        <v>48</v>
      </c>
      <c r="C18" s="30"/>
      <c r="D18"/>
      <c r="E18" s="1"/>
      <c r="F18"/>
      <c r="G18"/>
      <c r="H18"/>
      <c r="O18" s="27"/>
      <c r="P18" s="23"/>
      <c r="Q18" s="28"/>
    </row>
    <row r="19" spans="1:17">
      <c r="C19" s="30"/>
      <c r="D19"/>
      <c r="E19" s="1"/>
      <c r="F19"/>
      <c r="G19"/>
      <c r="H19"/>
      <c r="O19" s="27"/>
      <c r="P19" s="23"/>
      <c r="Q19" s="28"/>
    </row>
    <row r="20" spans="1:17">
      <c r="C20" s="30"/>
      <c r="D20"/>
      <c r="E20" s="1"/>
      <c r="F20"/>
      <c r="G20"/>
      <c r="H20"/>
      <c r="O20" s="27"/>
      <c r="P20" s="23"/>
      <c r="Q20" s="28"/>
    </row>
    <row r="21" spans="1:17">
      <c r="C21" s="30"/>
      <c r="D21"/>
      <c r="E21"/>
      <c r="F21"/>
      <c r="G21"/>
      <c r="H21"/>
      <c r="O21" s="27"/>
      <c r="P21" s="23"/>
      <c r="Q21" s="28"/>
    </row>
    <row r="22" spans="1:17">
      <c r="C22" s="30"/>
      <c r="D22"/>
      <c r="E22"/>
      <c r="F22"/>
      <c r="G22"/>
      <c r="H22"/>
      <c r="O22" s="27"/>
      <c r="P22" s="23"/>
      <c r="Q22" s="28"/>
    </row>
    <row r="23" spans="1:17">
      <c r="C23" s="30"/>
      <c r="D23"/>
      <c r="E23"/>
      <c r="F23"/>
      <c r="G23"/>
      <c r="H23"/>
      <c r="O23" s="27"/>
      <c r="P23" s="23"/>
      <c r="Q23" s="28"/>
    </row>
    <row r="24" spans="1:17">
      <c r="C24" s="30"/>
      <c r="D24"/>
      <c r="E24"/>
      <c r="F24"/>
      <c r="G24"/>
      <c r="H24"/>
      <c r="O24" s="27"/>
      <c r="P24" s="23"/>
      <c r="Q24" s="28"/>
    </row>
    <row r="25" spans="1:17">
      <c r="C25" s="30"/>
      <c r="D25"/>
      <c r="E25"/>
      <c r="F25"/>
      <c r="G25"/>
      <c r="H25"/>
      <c r="O25" s="27"/>
      <c r="P25" s="23"/>
      <c r="Q25" s="28"/>
    </row>
    <row r="26" spans="1:17">
      <c r="C26" s="30"/>
      <c r="D26"/>
      <c r="E26"/>
      <c r="F26"/>
      <c r="G26"/>
      <c r="H26"/>
      <c r="O26" s="27"/>
      <c r="P26" s="23"/>
      <c r="Q26" s="28"/>
    </row>
    <row r="27" spans="1:17">
      <c r="C27" s="30"/>
      <c r="D27"/>
      <c r="E27"/>
      <c r="F27"/>
      <c r="G27"/>
      <c r="H27"/>
      <c r="O27" s="27"/>
      <c r="P27" s="23"/>
      <c r="Q27" s="28"/>
    </row>
    <row r="28" spans="1:17">
      <c r="C28" s="30"/>
      <c r="D28"/>
      <c r="E28"/>
      <c r="F28"/>
      <c r="G28"/>
      <c r="H28"/>
      <c r="O28" s="27"/>
      <c r="P28" s="23"/>
      <c r="Q28" s="28"/>
    </row>
    <row r="29" spans="1:17">
      <c r="C29" s="30"/>
      <c r="D29"/>
      <c r="E29"/>
      <c r="F29"/>
      <c r="G29"/>
      <c r="H29"/>
      <c r="O29" s="27"/>
      <c r="P29" s="23"/>
      <c r="Q29" s="28"/>
    </row>
    <row r="30" spans="1:17">
      <c r="C30" s="30"/>
      <c r="D30"/>
      <c r="E30"/>
      <c r="F30"/>
      <c r="G30"/>
      <c r="H30"/>
      <c r="O30" s="27"/>
      <c r="P30" s="23"/>
      <c r="Q30" s="28"/>
    </row>
    <row r="31" spans="1:17">
      <c r="C31" s="30"/>
      <c r="D31"/>
      <c r="E31"/>
      <c r="F31"/>
      <c r="G31"/>
      <c r="H31"/>
      <c r="O31" s="27"/>
      <c r="P31" s="23"/>
      <c r="Q31" s="28"/>
    </row>
    <row r="32" spans="1:17">
      <c r="C32" s="30"/>
      <c r="D32"/>
      <c r="E32"/>
      <c r="F32"/>
      <c r="G32"/>
      <c r="H32"/>
      <c r="O32" s="27"/>
      <c r="P32" s="23"/>
      <c r="Q32" s="28"/>
    </row>
    <row r="33" spans="3:8">
      <c r="C33" s="30"/>
      <c r="D33"/>
      <c r="E33"/>
      <c r="F33"/>
      <c r="G33"/>
      <c r="H33"/>
    </row>
    <row r="34" spans="3:8">
      <c r="C34" s="30"/>
      <c r="D34"/>
      <c r="E34"/>
      <c r="F34"/>
      <c r="G34"/>
      <c r="H34"/>
    </row>
    <row r="35" spans="3:8">
      <c r="C35" s="30"/>
      <c r="D35"/>
      <c r="E35"/>
      <c r="F35"/>
      <c r="G35"/>
      <c r="H35"/>
    </row>
    <row r="36" spans="3:8">
      <c r="C36" s="30"/>
      <c r="D36"/>
      <c r="E36"/>
      <c r="F36"/>
      <c r="G36"/>
      <c r="H36"/>
    </row>
    <row r="37" spans="3:8">
      <c r="C37" s="30"/>
      <c r="D37"/>
      <c r="E37"/>
      <c r="F37"/>
      <c r="G37"/>
      <c r="H37"/>
    </row>
    <row r="38" spans="3:8">
      <c r="C38" s="30"/>
      <c r="D38"/>
      <c r="E38"/>
      <c r="F38"/>
      <c r="G38"/>
      <c r="H38"/>
    </row>
    <row r="39" spans="3:8">
      <c r="C39" s="30"/>
      <c r="D39"/>
      <c r="E39"/>
      <c r="F39"/>
      <c r="G39"/>
      <c r="H39"/>
    </row>
    <row r="40" spans="3:8">
      <c r="C40" s="30"/>
      <c r="D40"/>
      <c r="E40"/>
      <c r="F40"/>
      <c r="G40"/>
      <c r="H40"/>
    </row>
    <row r="41" spans="3:8">
      <c r="C41" s="30"/>
      <c r="D41"/>
      <c r="E41"/>
      <c r="F41"/>
      <c r="G41"/>
      <c r="H41"/>
    </row>
    <row r="42" spans="3:8">
      <c r="C42" s="30"/>
      <c r="D42"/>
      <c r="E42"/>
      <c r="F42"/>
      <c r="G42"/>
      <c r="H42"/>
    </row>
    <row r="43" spans="3:8">
      <c r="C43" s="30"/>
      <c r="D43"/>
      <c r="E43"/>
      <c r="F43"/>
      <c r="G43"/>
      <c r="H43"/>
    </row>
    <row r="44" spans="3:8">
      <c r="C44" s="30"/>
      <c r="D44"/>
      <c r="E44"/>
      <c r="F44"/>
      <c r="G44"/>
      <c r="H44"/>
    </row>
    <row r="45" spans="3:8">
      <c r="C45" s="30"/>
      <c r="D45"/>
      <c r="E45"/>
      <c r="F45"/>
      <c r="G45"/>
      <c r="H45"/>
    </row>
    <row r="46" spans="3:8">
      <c r="C46" s="30"/>
      <c r="D46"/>
      <c r="E46"/>
      <c r="F46"/>
      <c r="G46"/>
      <c r="H46"/>
    </row>
    <row r="47" spans="3:8">
      <c r="C47" s="30"/>
      <c r="D47"/>
      <c r="E47"/>
      <c r="F47"/>
      <c r="G47"/>
      <c r="H47"/>
    </row>
    <row r="48" spans="3:8">
      <c r="C48" s="30"/>
      <c r="D48"/>
      <c r="E48"/>
      <c r="F48"/>
      <c r="G48"/>
      <c r="H48"/>
    </row>
    <row r="49" spans="3:8">
      <c r="C49" s="30"/>
      <c r="D49"/>
      <c r="E49"/>
      <c r="F49"/>
      <c r="G49"/>
      <c r="H49"/>
    </row>
    <row r="50" spans="3:8">
      <c r="C50" s="30"/>
      <c r="D50"/>
      <c r="E50"/>
      <c r="F50"/>
      <c r="G50"/>
      <c r="H50"/>
    </row>
    <row r="51" spans="3:8">
      <c r="C51" s="30"/>
      <c r="D51"/>
      <c r="E51"/>
      <c r="F51"/>
      <c r="G51"/>
      <c r="H51"/>
    </row>
    <row r="52" spans="3:8">
      <c r="C52" s="30"/>
      <c r="D52"/>
      <c r="E52"/>
      <c r="F52"/>
      <c r="G52"/>
      <c r="H52"/>
    </row>
    <row r="53" spans="3:8">
      <c r="C53" s="30"/>
      <c r="D53"/>
      <c r="E53"/>
      <c r="F53"/>
      <c r="G53"/>
      <c r="H53"/>
    </row>
    <row r="54" spans="3:8">
      <c r="C54" s="30"/>
      <c r="D54"/>
      <c r="E54"/>
      <c r="F54"/>
      <c r="G54"/>
      <c r="H54"/>
    </row>
    <row r="55" spans="3:8">
      <c r="C55" s="30"/>
      <c r="D55"/>
      <c r="E55"/>
      <c r="F55"/>
      <c r="G55"/>
      <c r="H55"/>
    </row>
    <row r="56" spans="3:8">
      <c r="C56" s="30"/>
      <c r="D56"/>
      <c r="E56"/>
      <c r="F56"/>
      <c r="G56"/>
      <c r="H56"/>
    </row>
    <row r="57" spans="3:8">
      <c r="C57" s="30"/>
      <c r="D57"/>
      <c r="E57"/>
      <c r="F57"/>
      <c r="G57"/>
      <c r="H57"/>
    </row>
    <row r="58" spans="3:8">
      <c r="C58" s="30"/>
      <c r="D58"/>
      <c r="E58"/>
      <c r="F58"/>
      <c r="G58"/>
      <c r="H58"/>
    </row>
    <row r="59" spans="3:8">
      <c r="C59" s="30"/>
      <c r="D59"/>
      <c r="E59"/>
      <c r="F59"/>
      <c r="G59"/>
      <c r="H59"/>
    </row>
    <row r="60" spans="3:8">
      <c r="C60" s="30"/>
      <c r="D60"/>
      <c r="E60"/>
      <c r="F60"/>
      <c r="G60"/>
      <c r="H60"/>
    </row>
    <row r="61" spans="3:8">
      <c r="C61" s="30"/>
      <c r="D61"/>
      <c r="E61"/>
      <c r="F61"/>
      <c r="G61"/>
      <c r="H61"/>
    </row>
    <row r="62" spans="3:8">
      <c r="C62" s="30"/>
      <c r="D62"/>
      <c r="E62"/>
      <c r="F62"/>
      <c r="G62"/>
      <c r="H62"/>
    </row>
    <row r="63" spans="3:8">
      <c r="C63" s="30"/>
      <c r="D63"/>
      <c r="E63"/>
      <c r="F63"/>
      <c r="G63"/>
      <c r="H63"/>
    </row>
    <row r="64" spans="3:8">
      <c r="C64" s="30"/>
      <c r="D64"/>
      <c r="E64"/>
      <c r="F64"/>
      <c r="G64"/>
      <c r="H64"/>
    </row>
    <row r="65" spans="3:8">
      <c r="C65" s="30"/>
      <c r="D65"/>
      <c r="E65"/>
      <c r="F65"/>
      <c r="G65"/>
      <c r="H65"/>
    </row>
    <row r="66" spans="3:8">
      <c r="C66" s="30"/>
      <c r="D66"/>
      <c r="E66"/>
      <c r="F66"/>
      <c r="G66"/>
      <c r="H66"/>
    </row>
    <row r="67" spans="3:8">
      <c r="C67" s="30"/>
      <c r="D67"/>
      <c r="E67"/>
      <c r="F67"/>
      <c r="G67"/>
      <c r="H67"/>
    </row>
    <row r="68" spans="3:8">
      <c r="C68" s="30"/>
      <c r="D68"/>
      <c r="E68"/>
      <c r="F68"/>
      <c r="G68"/>
      <c r="H68"/>
    </row>
    <row r="69" spans="3:8">
      <c r="C69" s="30"/>
      <c r="D69"/>
      <c r="E69"/>
      <c r="F69"/>
      <c r="G69"/>
      <c r="H69"/>
    </row>
    <row r="70" spans="3:8">
      <c r="C70" s="30"/>
      <c r="D70"/>
      <c r="E70"/>
      <c r="F70"/>
      <c r="G70"/>
      <c r="H70"/>
    </row>
    <row r="71" spans="3:8">
      <c r="C71" s="30"/>
      <c r="D71"/>
      <c r="E71"/>
      <c r="F71"/>
      <c r="G71"/>
      <c r="H71"/>
    </row>
    <row r="72" spans="3:8">
      <c r="C72" s="30"/>
      <c r="D72"/>
      <c r="E72"/>
      <c r="F72"/>
      <c r="G72"/>
      <c r="H72"/>
    </row>
    <row r="73" spans="3:8">
      <c r="C73" s="30"/>
      <c r="D73"/>
      <c r="E73"/>
      <c r="F73"/>
      <c r="G73"/>
      <c r="H73"/>
    </row>
    <row r="74" spans="3:8">
      <c r="C74" s="30"/>
      <c r="D74"/>
      <c r="E74"/>
      <c r="F74"/>
      <c r="G74"/>
      <c r="H74"/>
    </row>
    <row r="75" spans="3:8">
      <c r="C75" s="30"/>
      <c r="D75"/>
      <c r="E75"/>
      <c r="F75"/>
      <c r="G75"/>
      <c r="H75"/>
    </row>
    <row r="76" spans="3:8">
      <c r="C76" s="30"/>
      <c r="D76"/>
      <c r="E76"/>
      <c r="F76"/>
      <c r="G76"/>
      <c r="H76"/>
    </row>
    <row r="77" spans="3:8">
      <c r="C77" s="30"/>
      <c r="D77"/>
      <c r="E77"/>
      <c r="F77"/>
      <c r="G77"/>
      <c r="H77"/>
    </row>
    <row r="78" spans="3:8">
      <c r="C78" s="30"/>
      <c r="D78"/>
      <c r="E78"/>
      <c r="F78"/>
      <c r="G78"/>
      <c r="H78"/>
    </row>
    <row r="79" spans="3:8">
      <c r="C79" s="30"/>
      <c r="D79"/>
      <c r="E79"/>
      <c r="F79"/>
      <c r="G79"/>
      <c r="H79"/>
    </row>
    <row r="80" spans="3:8">
      <c r="C80" s="30"/>
      <c r="D80"/>
      <c r="E80"/>
      <c r="F80"/>
      <c r="G80"/>
      <c r="H80"/>
    </row>
    <row r="81" spans="3:8">
      <c r="C81" s="30"/>
      <c r="D81"/>
      <c r="E81"/>
      <c r="F81"/>
      <c r="G81"/>
      <c r="H81"/>
    </row>
    <row r="82" spans="3:8">
      <c r="C82" s="30"/>
      <c r="D82"/>
      <c r="E82"/>
      <c r="F82"/>
      <c r="G82"/>
      <c r="H82"/>
    </row>
    <row r="83" spans="3:8">
      <c r="C83" s="30"/>
      <c r="D83"/>
      <c r="E83"/>
      <c r="F83"/>
      <c r="G83"/>
      <c r="H83"/>
    </row>
    <row r="84" spans="3:8">
      <c r="C84" s="30"/>
      <c r="D84"/>
      <c r="E84"/>
      <c r="F84"/>
      <c r="G84"/>
      <c r="H84"/>
    </row>
    <row r="85" spans="3:8">
      <c r="C85" s="30"/>
      <c r="D85"/>
      <c r="E85"/>
      <c r="F85"/>
      <c r="G85"/>
      <c r="H85"/>
    </row>
    <row r="86" spans="3:8">
      <c r="C86" s="30"/>
      <c r="D86"/>
      <c r="E86"/>
      <c r="F86"/>
      <c r="G86"/>
      <c r="H86"/>
    </row>
    <row r="87" spans="3:8">
      <c r="C87" s="30"/>
      <c r="D87"/>
      <c r="E87"/>
      <c r="F87"/>
      <c r="G87"/>
      <c r="H87"/>
    </row>
    <row r="88" spans="3:8">
      <c r="C88" s="30"/>
      <c r="D88"/>
      <c r="E88"/>
      <c r="F88"/>
      <c r="G88"/>
      <c r="H88"/>
    </row>
    <row r="89" spans="3:8">
      <c r="C89" s="30"/>
      <c r="D89"/>
      <c r="E89"/>
      <c r="F89"/>
      <c r="G89"/>
      <c r="H89"/>
    </row>
    <row r="90" spans="3:8">
      <c r="C90" s="30"/>
      <c r="D90"/>
      <c r="E90"/>
      <c r="F90"/>
      <c r="G90"/>
      <c r="H90"/>
    </row>
    <row r="91" spans="3:8">
      <c r="C91" s="30"/>
      <c r="D91"/>
      <c r="E91"/>
      <c r="F91"/>
      <c r="G91"/>
      <c r="H91"/>
    </row>
    <row r="92" spans="3:8">
      <c r="C92" s="30"/>
      <c r="D92"/>
      <c r="E92"/>
      <c r="F92"/>
      <c r="G92"/>
      <c r="H92"/>
    </row>
    <row r="93" spans="3:8">
      <c r="C93" s="30"/>
      <c r="D93"/>
      <c r="E93"/>
      <c r="F93"/>
      <c r="G93"/>
      <c r="H93"/>
    </row>
    <row r="94" spans="3:8">
      <c r="C94" s="30"/>
      <c r="D94"/>
      <c r="E94"/>
      <c r="F94"/>
      <c r="G94"/>
      <c r="H94"/>
    </row>
    <row r="95" spans="3:8">
      <c r="C95" s="30"/>
      <c r="D95"/>
      <c r="E95"/>
      <c r="F95"/>
      <c r="G95"/>
      <c r="H95"/>
    </row>
    <row r="96" spans="3:8">
      <c r="C96" s="30"/>
      <c r="D96"/>
      <c r="E96"/>
      <c r="F96"/>
      <c r="G96"/>
      <c r="H96"/>
    </row>
    <row r="97" spans="3:8">
      <c r="C97" s="30"/>
      <c r="D97"/>
      <c r="E97"/>
      <c r="F97"/>
      <c r="G97"/>
      <c r="H97"/>
    </row>
    <row r="98" spans="3:8">
      <c r="C98" s="30"/>
      <c r="D98"/>
      <c r="E98"/>
      <c r="F98"/>
      <c r="G98"/>
      <c r="H98"/>
    </row>
    <row r="99" spans="3:8">
      <c r="C99" s="30"/>
      <c r="D99"/>
      <c r="E99"/>
      <c r="F99"/>
      <c r="G99"/>
      <c r="H99"/>
    </row>
    <row r="100" spans="3:8">
      <c r="C100" s="30"/>
      <c r="D100"/>
      <c r="E100"/>
      <c r="F100"/>
      <c r="G100"/>
      <c r="H100"/>
    </row>
    <row r="101" spans="3:8">
      <c r="C101" s="30"/>
      <c r="D101"/>
      <c r="E101"/>
      <c r="F101"/>
      <c r="G101"/>
      <c r="H101"/>
    </row>
    <row r="102" spans="3:8">
      <c r="C102" s="30"/>
      <c r="D102"/>
      <c r="E102"/>
      <c r="F102"/>
      <c r="G102"/>
      <c r="H102"/>
    </row>
    <row r="103" spans="3:8">
      <c r="C103" s="30"/>
      <c r="D103"/>
      <c r="E103"/>
      <c r="F103"/>
      <c r="G103"/>
      <c r="H103"/>
    </row>
    <row r="104" spans="3:8">
      <c r="C104" s="30"/>
      <c r="D104"/>
      <c r="E104"/>
      <c r="F104"/>
      <c r="G104"/>
      <c r="H104"/>
    </row>
    <row r="105" spans="3:8">
      <c r="C105" s="30"/>
      <c r="D105"/>
      <c r="E105"/>
      <c r="F105"/>
      <c r="G105"/>
      <c r="H105"/>
    </row>
    <row r="106" spans="3:8">
      <c r="C106" s="30"/>
      <c r="D106"/>
      <c r="E106"/>
      <c r="F106"/>
      <c r="G106"/>
      <c r="H106"/>
    </row>
    <row r="107" spans="3:8">
      <c r="C107" s="30"/>
      <c r="D107"/>
      <c r="E107"/>
      <c r="F107"/>
      <c r="G107"/>
      <c r="H107"/>
    </row>
    <row r="108" spans="3:8">
      <c r="C108" s="30"/>
      <c r="D108"/>
      <c r="E108"/>
      <c r="F108"/>
      <c r="G108"/>
      <c r="H108"/>
    </row>
    <row r="109" spans="3:8">
      <c r="C109" s="30"/>
      <c r="D109"/>
      <c r="E109"/>
      <c r="F109"/>
      <c r="G109"/>
      <c r="H109"/>
    </row>
    <row r="110" spans="3:8">
      <c r="C110" s="30"/>
      <c r="D110"/>
      <c r="E110"/>
      <c r="F110"/>
      <c r="G110"/>
      <c r="H110"/>
    </row>
    <row r="111" spans="3:8">
      <c r="C111" s="30"/>
      <c r="D111"/>
      <c r="E111"/>
      <c r="F111"/>
      <c r="G111"/>
      <c r="H111"/>
    </row>
    <row r="112" spans="3:8">
      <c r="C112" s="30"/>
      <c r="D112"/>
      <c r="E112"/>
      <c r="F112"/>
      <c r="G112"/>
      <c r="H112"/>
    </row>
    <row r="113" spans="3:8">
      <c r="C113" s="30"/>
      <c r="D113"/>
      <c r="E113"/>
      <c r="F113"/>
      <c r="G113"/>
      <c r="H113"/>
    </row>
    <row r="114" spans="3:8">
      <c r="C114" s="30"/>
      <c r="D114"/>
      <c r="E114"/>
      <c r="F114"/>
      <c r="G114"/>
      <c r="H114"/>
    </row>
    <row r="115" spans="3:8">
      <c r="C115" s="30"/>
      <c r="D115"/>
      <c r="E115"/>
      <c r="F115"/>
      <c r="G115"/>
      <c r="H115"/>
    </row>
    <row r="116" spans="3:8">
      <c r="C116" s="30"/>
      <c r="D116"/>
      <c r="E116"/>
      <c r="F116"/>
      <c r="G116"/>
      <c r="H116"/>
    </row>
    <row r="117" spans="3:8">
      <c r="C117" s="30"/>
      <c r="D117"/>
      <c r="E117"/>
      <c r="F117"/>
      <c r="G117"/>
      <c r="H117"/>
    </row>
    <row r="118" spans="3:8">
      <c r="C118" s="30"/>
      <c r="D118"/>
      <c r="E118"/>
      <c r="F118"/>
      <c r="G118"/>
      <c r="H118"/>
    </row>
    <row r="119" spans="3:8">
      <c r="C119" s="30"/>
      <c r="D119"/>
      <c r="E119"/>
      <c r="F119"/>
      <c r="G119"/>
      <c r="H119"/>
    </row>
    <row r="120" spans="3:8">
      <c r="C120" s="30"/>
      <c r="D120"/>
      <c r="E120"/>
      <c r="F120"/>
      <c r="G120"/>
      <c r="H120"/>
    </row>
    <row r="121" spans="3:8">
      <c r="C121" s="30"/>
      <c r="D121"/>
      <c r="E121"/>
      <c r="F121"/>
      <c r="G121"/>
      <c r="H121"/>
    </row>
    <row r="122" spans="3:8">
      <c r="C122" s="30"/>
      <c r="D122"/>
      <c r="E122"/>
      <c r="F122"/>
      <c r="G122"/>
      <c r="H122"/>
    </row>
    <row r="123" spans="3:8">
      <c r="C123" s="30"/>
      <c r="D123"/>
      <c r="E123"/>
      <c r="F123"/>
      <c r="G123"/>
      <c r="H123"/>
    </row>
    <row r="124" spans="3:8">
      <c r="C124" s="30"/>
      <c r="D124"/>
      <c r="E124"/>
      <c r="F124"/>
      <c r="G124"/>
      <c r="H124"/>
    </row>
    <row r="125" spans="3:8">
      <c r="C125" s="30"/>
      <c r="D125"/>
      <c r="E125"/>
      <c r="F125"/>
      <c r="G125"/>
      <c r="H125"/>
    </row>
    <row r="126" spans="3:8">
      <c r="C126" s="30"/>
      <c r="D126"/>
      <c r="E126"/>
      <c r="F126"/>
      <c r="G126"/>
      <c r="H126"/>
    </row>
    <row r="127" spans="3:8">
      <c r="C127" s="30"/>
      <c r="D127"/>
      <c r="E127"/>
      <c r="F127"/>
      <c r="G127"/>
      <c r="H127"/>
    </row>
    <row r="128" spans="3:8">
      <c r="C128" s="30"/>
      <c r="D128"/>
      <c r="E128"/>
      <c r="F128"/>
      <c r="G128"/>
      <c r="H128"/>
    </row>
    <row r="129" spans="3:8">
      <c r="C129" s="30"/>
      <c r="D129"/>
      <c r="E129"/>
      <c r="F129"/>
      <c r="G129"/>
      <c r="H129"/>
    </row>
    <row r="130" spans="3:8">
      <c r="C130" s="30"/>
      <c r="D130"/>
      <c r="E130"/>
      <c r="F130"/>
      <c r="G130"/>
      <c r="H130"/>
    </row>
    <row r="131" spans="3:8">
      <c r="C131" s="30"/>
      <c r="D131"/>
      <c r="E131"/>
      <c r="F131"/>
      <c r="G131"/>
      <c r="H131"/>
    </row>
    <row r="132" spans="3:8">
      <c r="C132" s="30"/>
      <c r="D132"/>
      <c r="E132"/>
      <c r="F132"/>
      <c r="G132"/>
      <c r="H132"/>
    </row>
    <row r="133" spans="3:8">
      <c r="C133" s="30"/>
      <c r="D133"/>
      <c r="E133"/>
      <c r="F133"/>
      <c r="G133"/>
      <c r="H133"/>
    </row>
    <row r="134" spans="3:8">
      <c r="C134" s="30"/>
      <c r="D134"/>
      <c r="E134"/>
      <c r="F134"/>
      <c r="G134"/>
      <c r="H134"/>
    </row>
    <row r="135" spans="3:8">
      <c r="C135" s="30"/>
      <c r="D135"/>
      <c r="E135"/>
      <c r="F135"/>
      <c r="G135"/>
      <c r="H135"/>
    </row>
    <row r="136" spans="3:8">
      <c r="C136" s="30"/>
      <c r="D136"/>
      <c r="E136"/>
      <c r="F136"/>
      <c r="G136"/>
      <c r="H136"/>
    </row>
    <row r="137" spans="3:8">
      <c r="C137" s="30"/>
      <c r="D137"/>
      <c r="E137"/>
      <c r="F137"/>
      <c r="G137"/>
      <c r="H137"/>
    </row>
    <row r="138" spans="3:8">
      <c r="C138" s="30"/>
      <c r="D138"/>
      <c r="E138"/>
      <c r="F138"/>
      <c r="G138"/>
      <c r="H138"/>
    </row>
    <row r="139" spans="3:8">
      <c r="C139" s="30"/>
      <c r="D139"/>
      <c r="E139"/>
      <c r="F139"/>
      <c r="G139"/>
      <c r="H139"/>
    </row>
    <row r="140" spans="3:8">
      <c r="C140" s="30"/>
      <c r="D140"/>
      <c r="E140"/>
      <c r="F140"/>
      <c r="G140"/>
      <c r="H140"/>
    </row>
    <row r="141" spans="3:8">
      <c r="C141" s="30"/>
      <c r="D141"/>
      <c r="E141"/>
      <c r="F141"/>
      <c r="G141"/>
      <c r="H141"/>
    </row>
    <row r="142" spans="3:8">
      <c r="C142" s="30"/>
      <c r="D142"/>
      <c r="E142"/>
      <c r="F142"/>
      <c r="G142"/>
      <c r="H142"/>
    </row>
    <row r="143" spans="3:8">
      <c r="C143" s="30"/>
      <c r="D143"/>
      <c r="E143"/>
      <c r="F143"/>
      <c r="G143"/>
      <c r="H143"/>
    </row>
    <row r="144" spans="3:8">
      <c r="C144" s="30"/>
      <c r="D144"/>
      <c r="E144"/>
      <c r="F144"/>
      <c r="G144"/>
      <c r="H144"/>
    </row>
    <row r="145" spans="3:8">
      <c r="C145" s="30"/>
      <c r="D145"/>
      <c r="E145"/>
      <c r="F145"/>
      <c r="G145"/>
      <c r="H145"/>
    </row>
    <row r="146" spans="3:8">
      <c r="C146" s="30"/>
      <c r="D146"/>
      <c r="E146"/>
      <c r="F146"/>
      <c r="G146"/>
      <c r="H146"/>
    </row>
    <row r="147" spans="3:8">
      <c r="C147" s="30"/>
      <c r="D147"/>
      <c r="E147"/>
      <c r="F147"/>
      <c r="G147"/>
      <c r="H147"/>
    </row>
    <row r="148" spans="3:8">
      <c r="C148" s="30"/>
      <c r="D148"/>
      <c r="E148"/>
      <c r="F148"/>
      <c r="G148"/>
      <c r="H148"/>
    </row>
    <row r="149" spans="3:8">
      <c r="C149" s="30"/>
      <c r="D149"/>
      <c r="E149"/>
      <c r="F149"/>
      <c r="G149"/>
      <c r="H149"/>
    </row>
    <row r="150" spans="3:8">
      <c r="C150" s="30"/>
      <c r="D150"/>
      <c r="E150"/>
      <c r="F150"/>
      <c r="G150"/>
      <c r="H150"/>
    </row>
    <row r="151" spans="3:8">
      <c r="C151" s="30"/>
      <c r="D151"/>
      <c r="E151"/>
      <c r="F151"/>
      <c r="G151"/>
      <c r="H151"/>
    </row>
    <row r="152" spans="3:8">
      <c r="C152" s="30"/>
      <c r="D152"/>
      <c r="E152"/>
      <c r="F152"/>
      <c r="G152"/>
      <c r="H152"/>
    </row>
    <row r="153" spans="3:8">
      <c r="C153" s="30"/>
      <c r="D153"/>
      <c r="E153"/>
      <c r="F153"/>
      <c r="G153"/>
      <c r="H153"/>
    </row>
    <row r="154" spans="3:8">
      <c r="C154" s="30"/>
      <c r="D154"/>
      <c r="E154"/>
      <c r="F154"/>
      <c r="G154"/>
      <c r="H154"/>
    </row>
    <row r="155" spans="3:8">
      <c r="C155" s="30"/>
      <c r="D155"/>
      <c r="E155"/>
      <c r="F155"/>
      <c r="G155"/>
      <c r="H155"/>
    </row>
    <row r="156" spans="3:8">
      <c r="C156" s="30"/>
      <c r="D156"/>
      <c r="E156"/>
      <c r="F156"/>
      <c r="G156"/>
      <c r="H156"/>
    </row>
    <row r="157" spans="3:8">
      <c r="C157" s="30"/>
      <c r="D157"/>
      <c r="E157"/>
      <c r="F157"/>
      <c r="G157"/>
      <c r="H157"/>
    </row>
    <row r="158" spans="3:8">
      <c r="C158" s="30"/>
      <c r="D158"/>
      <c r="E158"/>
      <c r="F158"/>
      <c r="G158"/>
      <c r="H158"/>
    </row>
    <row r="159" spans="3:8">
      <c r="C159" s="30"/>
      <c r="D159"/>
      <c r="E159"/>
      <c r="F159"/>
      <c r="G159"/>
      <c r="H159"/>
    </row>
    <row r="160" spans="3:8">
      <c r="C160" s="30"/>
      <c r="D160"/>
      <c r="E160"/>
      <c r="F160"/>
      <c r="G160"/>
      <c r="H160"/>
    </row>
    <row r="161" spans="3:8">
      <c r="C161" s="30"/>
      <c r="D161"/>
      <c r="E161"/>
      <c r="F161"/>
      <c r="G161"/>
      <c r="H161"/>
    </row>
    <row r="162" spans="3:8">
      <c r="C162" s="30"/>
      <c r="D162"/>
      <c r="E162"/>
      <c r="F162"/>
      <c r="G162"/>
      <c r="H162"/>
    </row>
    <row r="163" spans="3:8">
      <c r="C163" s="30"/>
      <c r="D163"/>
      <c r="E163"/>
      <c r="F163"/>
      <c r="G163"/>
      <c r="H163"/>
    </row>
    <row r="164" spans="3:8">
      <c r="C164" s="30"/>
      <c r="D164"/>
      <c r="E164"/>
      <c r="F164"/>
      <c r="G164"/>
      <c r="H164"/>
    </row>
    <row r="165" spans="3:8">
      <c r="C165" s="30"/>
      <c r="D165"/>
      <c r="E165"/>
      <c r="F165"/>
      <c r="G165"/>
      <c r="H165"/>
    </row>
    <row r="166" spans="3:8">
      <c r="C166" s="30"/>
      <c r="D166"/>
      <c r="E166"/>
      <c r="F166"/>
      <c r="G166"/>
      <c r="H166"/>
    </row>
    <row r="167" spans="3:8">
      <c r="C167" s="30"/>
      <c r="D167"/>
      <c r="E167"/>
      <c r="F167"/>
      <c r="G167"/>
      <c r="H167"/>
    </row>
    <row r="168" spans="3:8">
      <c r="C168" s="30"/>
      <c r="D168"/>
      <c r="E168"/>
      <c r="F168"/>
      <c r="G168"/>
      <c r="H168"/>
    </row>
    <row r="169" spans="3:8">
      <c r="C169" s="30"/>
      <c r="D169"/>
      <c r="E169"/>
      <c r="F169"/>
      <c r="G169"/>
      <c r="H169"/>
    </row>
    <row r="170" spans="3:8">
      <c r="C170" s="30"/>
      <c r="D170"/>
      <c r="E170"/>
      <c r="F170"/>
      <c r="G170"/>
      <c r="H170"/>
    </row>
    <row r="171" spans="3:8">
      <c r="C171" s="30"/>
      <c r="D171"/>
      <c r="E171"/>
      <c r="F171"/>
      <c r="G171"/>
      <c r="H171"/>
    </row>
    <row r="172" spans="3:8">
      <c r="C172" s="30"/>
      <c r="D172"/>
      <c r="E172"/>
      <c r="F172"/>
      <c r="G172"/>
      <c r="H172"/>
    </row>
    <row r="173" spans="3:8">
      <c r="C173" s="30"/>
      <c r="D173"/>
      <c r="E173"/>
      <c r="F173"/>
      <c r="G173"/>
      <c r="H173"/>
    </row>
    <row r="174" spans="3:8">
      <c r="C174" s="30"/>
      <c r="D174"/>
      <c r="E174"/>
      <c r="F174"/>
      <c r="G174"/>
      <c r="H174"/>
    </row>
    <row r="175" spans="3:8">
      <c r="C175" s="30"/>
      <c r="D175"/>
      <c r="E175"/>
      <c r="F175"/>
      <c r="G175"/>
      <c r="H175"/>
    </row>
    <row r="176" spans="3:8">
      <c r="C176" s="30"/>
      <c r="D176"/>
      <c r="E176"/>
      <c r="F176"/>
      <c r="G176"/>
      <c r="H176"/>
    </row>
    <row r="177" spans="3:8">
      <c r="C177" s="30"/>
      <c r="D177"/>
      <c r="E177"/>
      <c r="F177"/>
      <c r="G177"/>
      <c r="H177"/>
    </row>
    <row r="178" spans="3:8">
      <c r="C178" s="30"/>
      <c r="D178"/>
      <c r="E178"/>
      <c r="F178"/>
      <c r="G178"/>
      <c r="H178"/>
    </row>
    <row r="179" spans="3:8">
      <c r="C179" s="30"/>
      <c r="D179"/>
      <c r="E179"/>
      <c r="F179"/>
      <c r="G179"/>
      <c r="H179"/>
    </row>
    <row r="180" spans="3:8">
      <c r="C180" s="30"/>
      <c r="D180"/>
      <c r="E180"/>
      <c r="F180"/>
      <c r="G180"/>
      <c r="H180"/>
    </row>
    <row r="181" spans="3:8">
      <c r="C181" s="30"/>
      <c r="D181"/>
      <c r="E181"/>
      <c r="F181"/>
      <c r="G181"/>
      <c r="H181"/>
    </row>
    <row r="182" spans="3:8">
      <c r="C182" s="30"/>
      <c r="D182"/>
      <c r="E182"/>
      <c r="F182"/>
      <c r="G182"/>
      <c r="H182"/>
    </row>
    <row r="183" spans="3:8">
      <c r="C183" s="30"/>
      <c r="D183"/>
      <c r="E183"/>
      <c r="F183"/>
      <c r="G183"/>
      <c r="H183"/>
    </row>
    <row r="184" spans="3:8">
      <c r="C184" s="30"/>
      <c r="D184"/>
      <c r="E184"/>
      <c r="F184"/>
      <c r="G184"/>
      <c r="H184"/>
    </row>
    <row r="185" spans="3:8">
      <c r="C185" s="30"/>
      <c r="D185"/>
      <c r="E185"/>
      <c r="F185"/>
      <c r="G185"/>
      <c r="H185"/>
    </row>
    <row r="186" spans="3:8">
      <c r="C186" s="30"/>
      <c r="D186"/>
      <c r="E186"/>
      <c r="F186"/>
      <c r="G186"/>
      <c r="H186"/>
    </row>
    <row r="187" spans="3:8">
      <c r="C187" s="30"/>
      <c r="D187"/>
      <c r="E187"/>
      <c r="F187"/>
      <c r="G187"/>
      <c r="H187"/>
    </row>
    <row r="188" spans="3:8">
      <c r="C188" s="30"/>
      <c r="D188"/>
      <c r="E188"/>
      <c r="F188"/>
      <c r="G188"/>
      <c r="H188"/>
    </row>
    <row r="189" spans="3:8">
      <c r="C189" s="30"/>
      <c r="D189"/>
      <c r="E189"/>
      <c r="F189"/>
      <c r="G189"/>
      <c r="H189"/>
    </row>
    <row r="190" spans="3:8">
      <c r="C190" s="30"/>
      <c r="D190"/>
      <c r="E190"/>
      <c r="F190"/>
      <c r="G190"/>
      <c r="H190"/>
    </row>
    <row r="191" spans="3:8">
      <c r="C191" s="30"/>
      <c r="D191"/>
      <c r="E191"/>
      <c r="F191"/>
      <c r="G191"/>
      <c r="H191"/>
    </row>
    <row r="192" spans="3:8">
      <c r="C192" s="30"/>
      <c r="D192"/>
      <c r="E192"/>
      <c r="F192"/>
      <c r="G192"/>
      <c r="H192"/>
    </row>
    <row r="193" spans="3:8">
      <c r="C193" s="30"/>
      <c r="D193"/>
      <c r="E193"/>
      <c r="F193"/>
      <c r="G193"/>
      <c r="H193"/>
    </row>
    <row r="194" spans="3:8">
      <c r="C194" s="30"/>
      <c r="D194"/>
      <c r="E194"/>
      <c r="F194"/>
      <c r="G194"/>
      <c r="H194"/>
    </row>
    <row r="195" spans="3:8">
      <c r="C195" s="30"/>
      <c r="D195"/>
      <c r="E195"/>
      <c r="F195"/>
      <c r="G195"/>
      <c r="H195"/>
    </row>
    <row r="196" spans="3:8">
      <c r="C196" s="30"/>
      <c r="D196"/>
      <c r="E196"/>
      <c r="F196"/>
      <c r="G196"/>
      <c r="H196"/>
    </row>
    <row r="197" spans="3:8">
      <c r="C197" s="30"/>
      <c r="D197"/>
      <c r="E197"/>
      <c r="F197"/>
      <c r="G197"/>
      <c r="H197"/>
    </row>
    <row r="198" spans="3:8">
      <c r="C198" s="30"/>
      <c r="D198"/>
      <c r="E198"/>
      <c r="F198"/>
      <c r="G198"/>
      <c r="H198"/>
    </row>
    <row r="199" spans="3:8">
      <c r="C199" s="30"/>
      <c r="D199"/>
      <c r="E199"/>
      <c r="F199"/>
      <c r="G199"/>
      <c r="H199"/>
    </row>
    <row r="200" spans="3:8">
      <c r="C200" s="30"/>
      <c r="D200"/>
      <c r="E200"/>
      <c r="F200"/>
      <c r="G200"/>
      <c r="H200"/>
    </row>
    <row r="201" spans="3:8">
      <c r="C201" s="30"/>
      <c r="D201"/>
      <c r="E201"/>
      <c r="F201"/>
      <c r="G201"/>
      <c r="H201"/>
    </row>
    <row r="202" spans="3:8">
      <c r="C202" s="30"/>
      <c r="D202"/>
      <c r="E202"/>
      <c r="F202"/>
      <c r="G202"/>
      <c r="H202"/>
    </row>
    <row r="203" spans="3:8">
      <c r="C203" s="30"/>
      <c r="D203"/>
      <c r="E203"/>
      <c r="F203"/>
      <c r="G203"/>
      <c r="H203"/>
    </row>
    <row r="204" spans="3:8">
      <c r="C204" s="30"/>
      <c r="D204"/>
      <c r="E204"/>
      <c r="F204"/>
      <c r="G204"/>
      <c r="H204"/>
    </row>
    <row r="205" spans="3:8">
      <c r="C205" s="30"/>
      <c r="D205"/>
      <c r="E205"/>
      <c r="F205"/>
      <c r="G205"/>
      <c r="H205"/>
    </row>
    <row r="206" spans="3:8">
      <c r="C206" s="30"/>
      <c r="D206"/>
      <c r="E206"/>
      <c r="F206"/>
      <c r="G206"/>
      <c r="H206"/>
    </row>
    <row r="207" spans="3:8">
      <c r="C207" s="30"/>
      <c r="D207"/>
      <c r="E207"/>
      <c r="F207"/>
      <c r="G207"/>
      <c r="H207"/>
    </row>
    <row r="208" spans="3:8">
      <c r="C208" s="30"/>
      <c r="D208"/>
      <c r="E208"/>
      <c r="F208"/>
      <c r="G208"/>
      <c r="H208"/>
    </row>
    <row r="209" spans="3:8">
      <c r="C209" s="30"/>
      <c r="D209"/>
      <c r="E209"/>
      <c r="F209"/>
      <c r="G209"/>
      <c r="H209"/>
    </row>
    <row r="210" spans="3:8">
      <c r="C210" s="30"/>
      <c r="D210"/>
      <c r="E210"/>
      <c r="F210"/>
      <c r="G210"/>
      <c r="H210"/>
    </row>
    <row r="211" spans="3:8">
      <c r="C211" s="30"/>
      <c r="D211"/>
      <c r="E211"/>
      <c r="F211"/>
      <c r="G211"/>
      <c r="H211"/>
    </row>
    <row r="212" spans="3:8">
      <c r="C212" s="30"/>
      <c r="D212"/>
      <c r="E212"/>
      <c r="F212"/>
      <c r="G212"/>
      <c r="H212"/>
    </row>
    <row r="213" spans="3:8">
      <c r="C213" s="30"/>
      <c r="D213"/>
      <c r="E213"/>
      <c r="F213"/>
      <c r="G213"/>
      <c r="H213"/>
    </row>
    <row r="214" spans="3:8">
      <c r="C214" s="30"/>
      <c r="D214"/>
      <c r="E214"/>
      <c r="F214"/>
      <c r="G214"/>
      <c r="H214"/>
    </row>
    <row r="215" spans="3:8">
      <c r="C215" s="30"/>
      <c r="D215"/>
      <c r="E215"/>
      <c r="F215"/>
      <c r="G215"/>
      <c r="H215"/>
    </row>
    <row r="216" spans="3:8">
      <c r="C216" s="30"/>
      <c r="D216"/>
      <c r="E216"/>
      <c r="F216"/>
      <c r="G216"/>
      <c r="H216"/>
    </row>
    <row r="217" spans="3:8">
      <c r="C217" s="30"/>
      <c r="D217"/>
      <c r="E217"/>
      <c r="F217"/>
      <c r="G217"/>
      <c r="H217"/>
    </row>
    <row r="218" spans="3:8">
      <c r="C218" s="30"/>
      <c r="D218"/>
      <c r="E218"/>
      <c r="F218"/>
      <c r="G218"/>
      <c r="H218"/>
    </row>
    <row r="219" spans="3:8">
      <c r="C219" s="30"/>
      <c r="D219"/>
      <c r="E219"/>
      <c r="F219"/>
      <c r="G219"/>
      <c r="H219"/>
    </row>
    <row r="220" spans="3:8">
      <c r="C220" s="30"/>
      <c r="D220"/>
      <c r="E220"/>
      <c r="F220"/>
      <c r="G220"/>
      <c r="H220"/>
    </row>
    <row r="221" spans="3:8">
      <c r="C221" s="30"/>
      <c r="D221"/>
      <c r="E221"/>
      <c r="F221"/>
      <c r="G221"/>
      <c r="H221"/>
    </row>
    <row r="222" spans="3:8">
      <c r="C222" s="30"/>
      <c r="D222"/>
      <c r="E222"/>
      <c r="F222"/>
      <c r="G222"/>
      <c r="H222"/>
    </row>
    <row r="223" spans="3:8">
      <c r="C223" s="30"/>
      <c r="D223"/>
      <c r="E223"/>
      <c r="F223"/>
      <c r="G223"/>
      <c r="H223"/>
    </row>
    <row r="224" spans="3:8">
      <c r="C224" s="30"/>
      <c r="D224"/>
      <c r="E224"/>
      <c r="F224"/>
      <c r="G224"/>
      <c r="H224"/>
    </row>
    <row r="225" spans="3:8">
      <c r="C225" s="30"/>
      <c r="D225"/>
      <c r="E225"/>
      <c r="F225"/>
      <c r="G225"/>
      <c r="H225"/>
    </row>
    <row r="226" spans="3:8">
      <c r="C226" s="30"/>
      <c r="D226"/>
      <c r="E226"/>
      <c r="F226"/>
      <c r="G226"/>
      <c r="H226"/>
    </row>
    <row r="227" spans="3:8">
      <c r="C227" s="30"/>
      <c r="D227"/>
      <c r="E227"/>
      <c r="F227"/>
      <c r="G227"/>
      <c r="H227"/>
    </row>
    <row r="228" spans="3:8">
      <c r="C228" s="30"/>
      <c r="D228"/>
      <c r="E228"/>
      <c r="F228"/>
      <c r="G228"/>
      <c r="H228"/>
    </row>
    <row r="229" spans="3:8">
      <c r="C229" s="30"/>
      <c r="D229"/>
      <c r="E229"/>
      <c r="F229"/>
      <c r="G229"/>
      <c r="H229"/>
    </row>
    <row r="230" spans="3:8">
      <c r="C230" s="30"/>
      <c r="D230"/>
      <c r="E230"/>
      <c r="F230"/>
      <c r="G230"/>
      <c r="H230"/>
    </row>
    <row r="231" spans="3:8">
      <c r="C231" s="30"/>
      <c r="D231"/>
      <c r="E231"/>
      <c r="F231"/>
      <c r="G231"/>
      <c r="H231"/>
    </row>
    <row r="232" spans="3:8">
      <c r="C232" s="30"/>
      <c r="D232"/>
      <c r="E232"/>
      <c r="F232"/>
      <c r="G232"/>
      <c r="H232"/>
    </row>
    <row r="233" spans="3:8">
      <c r="C233" s="30"/>
      <c r="D233"/>
      <c r="E233"/>
      <c r="F233"/>
      <c r="G233"/>
      <c r="H233"/>
    </row>
    <row r="234" spans="3:8">
      <c r="C234" s="30"/>
      <c r="D234"/>
      <c r="E234"/>
      <c r="F234"/>
      <c r="G234"/>
      <c r="H234"/>
    </row>
    <row r="235" spans="3:8">
      <c r="C235" s="30"/>
      <c r="D235"/>
      <c r="E235"/>
      <c r="F235"/>
      <c r="G235"/>
      <c r="H235"/>
    </row>
    <row r="236" spans="3:8">
      <c r="C236" s="30"/>
      <c r="D236"/>
      <c r="E236"/>
      <c r="F236"/>
      <c r="G236"/>
      <c r="H236"/>
    </row>
    <row r="237" spans="3:8">
      <c r="C237" s="30"/>
      <c r="D237"/>
      <c r="E237"/>
      <c r="F237"/>
      <c r="G237"/>
      <c r="H237"/>
    </row>
    <row r="238" spans="3:8">
      <c r="C238" s="30"/>
      <c r="D238"/>
      <c r="E238"/>
      <c r="F238"/>
      <c r="G238"/>
      <c r="H238"/>
    </row>
    <row r="239" spans="3:8">
      <c r="C239" s="30"/>
      <c r="D239"/>
      <c r="E239"/>
      <c r="F239"/>
      <c r="G239"/>
      <c r="H239"/>
    </row>
    <row r="240" spans="3:8">
      <c r="C240" s="30"/>
      <c r="D240"/>
      <c r="E240"/>
      <c r="F240"/>
      <c r="G240"/>
      <c r="H240"/>
    </row>
    <row r="241" spans="3:8">
      <c r="C241" s="30"/>
      <c r="D241"/>
      <c r="E241"/>
      <c r="F241"/>
      <c r="G241"/>
      <c r="H241"/>
    </row>
    <row r="242" spans="3:8">
      <c r="C242" s="30"/>
      <c r="D242"/>
      <c r="E242"/>
      <c r="F242"/>
      <c r="G242"/>
      <c r="H242"/>
    </row>
    <row r="243" spans="3:8">
      <c r="C243" s="30"/>
      <c r="D243"/>
      <c r="E243"/>
      <c r="F243"/>
      <c r="G243"/>
      <c r="H243"/>
    </row>
    <row r="244" spans="3:8">
      <c r="C244" s="30"/>
      <c r="D244"/>
      <c r="E244"/>
      <c r="F244"/>
      <c r="G244"/>
      <c r="H244"/>
    </row>
    <row r="245" spans="3:8">
      <c r="C245" s="30"/>
      <c r="D245"/>
      <c r="E245"/>
      <c r="F245"/>
      <c r="G245"/>
      <c r="H245"/>
    </row>
  </sheetData>
  <mergeCells count="8">
    <mergeCell ref="G14:N14"/>
    <mergeCell ref="A2:H2"/>
    <mergeCell ref="A3:H3"/>
    <mergeCell ref="A5:Q5"/>
    <mergeCell ref="A6:Q6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Q269"/>
  <sheetViews>
    <sheetView showGridLines="0" zoomScale="85" zoomScaleNormal="85" zoomScaleSheetLayoutView="90" workbookViewId="0">
      <pane xSplit="1" topLeftCell="G26" activePane="topRight" state="frozen"/>
      <selection pane="topRight" activeCell="H39" sqref="H39"/>
      <selection activeCell="F35" sqref="F35"/>
    </sheetView>
  </sheetViews>
  <sheetFormatPr defaultColWidth="8.85546875" defaultRowHeight="15.75"/>
  <cols>
    <col min="1" max="1" width="57.42578125" style="22" customWidth="1"/>
    <col min="2" max="2" width="13.7109375" style="28" customWidth="1"/>
    <col min="3" max="14" width="11.85546875" style="23" customWidth="1"/>
    <col min="15" max="15" width="11.7109375" style="19" customWidth="1"/>
    <col min="16" max="16" width="8.28515625" style="23" bestFit="1" customWidth="1"/>
    <col min="17" max="17" width="9.85546875" style="20" customWidth="1"/>
  </cols>
  <sheetData>
    <row r="1" spans="1:17" ht="51" customHeight="1"/>
    <row r="2" spans="1:17">
      <c r="A2" s="338"/>
      <c r="B2" s="338"/>
      <c r="C2" s="338"/>
      <c r="D2" s="338"/>
      <c r="E2" s="338"/>
      <c r="F2" s="338"/>
      <c r="G2" s="338"/>
      <c r="H2" s="338"/>
    </row>
    <row r="3" spans="1:17">
      <c r="A3" s="338"/>
      <c r="B3" s="338"/>
      <c r="C3" s="338"/>
      <c r="D3" s="338"/>
      <c r="E3" s="338"/>
      <c r="F3" s="338"/>
      <c r="G3" s="338"/>
      <c r="H3" s="338"/>
    </row>
    <row r="4" spans="1:17" ht="21" customHeight="1"/>
    <row r="5" spans="1:17" s="11" customFormat="1" ht="18.75" customHeight="1">
      <c r="A5" s="339" t="s">
        <v>0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</row>
    <row r="6" spans="1:17" s="11" customFormat="1" ht="20.25" customHeight="1">
      <c r="A6" s="339" t="s">
        <v>73</v>
      </c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</row>
    <row r="7" spans="1:17" s="24" customFormat="1" ht="22.5" customHeight="1">
      <c r="A7" s="411" t="s">
        <v>2</v>
      </c>
      <c r="B7" s="412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42" t="s">
        <v>16</v>
      </c>
      <c r="P7" s="343"/>
      <c r="Q7" s="344"/>
    </row>
    <row r="8" spans="1:17" s="24" customFormat="1" ht="18" customHeight="1">
      <c r="A8" s="340"/>
      <c r="B8" s="341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18.75" customHeight="1">
      <c r="A9" s="259" t="s">
        <v>20</v>
      </c>
      <c r="B9" s="260">
        <v>122</v>
      </c>
      <c r="C9" s="267">
        <v>85</v>
      </c>
      <c r="D9" s="304">
        <v>107</v>
      </c>
      <c r="E9" s="261">
        <v>186</v>
      </c>
      <c r="F9" s="261" t="s">
        <v>46</v>
      </c>
      <c r="G9" s="272">
        <v>71</v>
      </c>
      <c r="H9" s="273">
        <v>77</v>
      </c>
      <c r="I9" s="261"/>
      <c r="J9" s="261"/>
      <c r="K9" s="261"/>
      <c r="L9" s="261"/>
      <c r="M9" s="261"/>
      <c r="N9" s="261"/>
      <c r="O9" s="47">
        <f t="shared" ref="O9:O43" si="0">B9*(IF(C9="",0,1)+IF(D9="",0,1)+IF(E9="",0,1)+IF(F9="",0,1)+IF(G9="",0,1)+IF(H9="",0,1)+IF(I9="",0,1)+IF(J9="",0,1)+IF(K9="",0,1)+IF(L9="",0,1)+IF(M9="",0,1)+IF(N9="",0,1))</f>
        <v>732</v>
      </c>
      <c r="P9" s="47">
        <f t="shared" ref="P9:P43" si="1">SUM(C9:N9)</f>
        <v>526</v>
      </c>
      <c r="Q9" s="54">
        <f t="shared" ref="Q9:Q44" si="2">IF(O9=0,"-",P9/O9)</f>
        <v>0.71857923497267762</v>
      </c>
    </row>
    <row r="10" spans="1:17" ht="18.75" customHeight="1">
      <c r="A10" s="259" t="s">
        <v>21</v>
      </c>
      <c r="B10" s="260">
        <v>96</v>
      </c>
      <c r="C10" s="267">
        <v>102</v>
      </c>
      <c r="D10" s="304">
        <v>105</v>
      </c>
      <c r="E10" s="261">
        <v>96</v>
      </c>
      <c r="F10" s="261" t="s">
        <v>46</v>
      </c>
      <c r="G10" s="272">
        <v>64</v>
      </c>
      <c r="H10" s="273">
        <v>56</v>
      </c>
      <c r="I10" s="261"/>
      <c r="J10" s="261"/>
      <c r="K10" s="261"/>
      <c r="L10" s="261"/>
      <c r="M10" s="261"/>
      <c r="N10" s="261"/>
      <c r="O10" s="47">
        <f t="shared" si="0"/>
        <v>576</v>
      </c>
      <c r="P10" s="47">
        <f t="shared" si="1"/>
        <v>423</v>
      </c>
      <c r="Q10" s="54">
        <f t="shared" si="2"/>
        <v>0.734375</v>
      </c>
    </row>
    <row r="11" spans="1:17" ht="18.75" customHeight="1">
      <c r="A11" s="259" t="s">
        <v>57</v>
      </c>
      <c r="B11" s="260">
        <v>46</v>
      </c>
      <c r="C11" s="267">
        <v>27</v>
      </c>
      <c r="D11" s="304">
        <v>42</v>
      </c>
      <c r="E11" s="261">
        <v>51</v>
      </c>
      <c r="F11" s="261" t="s">
        <v>46</v>
      </c>
      <c r="G11" s="274">
        <v>9</v>
      </c>
      <c r="H11" s="273">
        <v>31</v>
      </c>
      <c r="I11" s="261"/>
      <c r="J11" s="261"/>
      <c r="K11" s="261"/>
      <c r="L11" s="261"/>
      <c r="M11" s="261"/>
      <c r="N11" s="261"/>
      <c r="O11" s="47">
        <f t="shared" si="0"/>
        <v>276</v>
      </c>
      <c r="P11" s="47">
        <f t="shared" si="1"/>
        <v>160</v>
      </c>
      <c r="Q11" s="54">
        <f t="shared" si="2"/>
        <v>0.57971014492753625</v>
      </c>
    </row>
    <row r="12" spans="1:17" ht="18.75" customHeight="1">
      <c r="A12" s="259" t="s">
        <v>22</v>
      </c>
      <c r="B12" s="260">
        <v>60</v>
      </c>
      <c r="C12" s="267">
        <v>66</v>
      </c>
      <c r="D12" s="304">
        <v>58</v>
      </c>
      <c r="E12" s="261">
        <v>70</v>
      </c>
      <c r="F12" s="261" t="s">
        <v>46</v>
      </c>
      <c r="G12" s="275">
        <v>77</v>
      </c>
      <c r="H12" s="417">
        <v>61</v>
      </c>
      <c r="I12" s="261"/>
      <c r="J12" s="261"/>
      <c r="K12" s="261"/>
      <c r="L12" s="261"/>
      <c r="M12" s="261"/>
      <c r="N12" s="261"/>
      <c r="O12" s="47">
        <f t="shared" si="0"/>
        <v>360</v>
      </c>
      <c r="P12" s="47">
        <f t="shared" si="1"/>
        <v>332</v>
      </c>
      <c r="Q12" s="54">
        <f t="shared" si="2"/>
        <v>0.92222222222222228</v>
      </c>
    </row>
    <row r="13" spans="1:17" ht="18.75" customHeight="1">
      <c r="A13" s="259" t="s">
        <v>25</v>
      </c>
      <c r="B13" s="260">
        <v>220</v>
      </c>
      <c r="C13" s="267">
        <v>132</v>
      </c>
      <c r="D13" s="304">
        <v>110</v>
      </c>
      <c r="E13" s="261">
        <v>123</v>
      </c>
      <c r="F13" s="261" t="s">
        <v>46</v>
      </c>
      <c r="G13" s="275">
        <v>106</v>
      </c>
      <c r="H13" s="417">
        <v>0</v>
      </c>
      <c r="I13" s="261"/>
      <c r="J13" s="261"/>
      <c r="K13" s="261"/>
      <c r="L13" s="261"/>
      <c r="M13" s="261"/>
      <c r="N13" s="261"/>
      <c r="O13" s="47">
        <f t="shared" si="0"/>
        <v>1320</v>
      </c>
      <c r="P13" s="47">
        <f t="shared" si="1"/>
        <v>471</v>
      </c>
      <c r="Q13" s="54">
        <f t="shared" si="2"/>
        <v>0.35681818181818181</v>
      </c>
    </row>
    <row r="14" spans="1:17" ht="18.75" customHeight="1">
      <c r="A14" s="259" t="s">
        <v>23</v>
      </c>
      <c r="B14" s="260">
        <v>60</v>
      </c>
      <c r="C14" s="267">
        <v>65</v>
      </c>
      <c r="D14" s="304">
        <v>50</v>
      </c>
      <c r="E14" s="261">
        <v>79</v>
      </c>
      <c r="F14" s="261" t="s">
        <v>46</v>
      </c>
      <c r="G14" s="275">
        <v>70</v>
      </c>
      <c r="H14" s="417">
        <v>57</v>
      </c>
      <c r="I14" s="261"/>
      <c r="J14" s="261"/>
      <c r="K14" s="261"/>
      <c r="L14" s="261"/>
      <c r="M14" s="261"/>
      <c r="N14" s="261"/>
      <c r="O14" s="47">
        <f t="shared" si="0"/>
        <v>360</v>
      </c>
      <c r="P14" s="47">
        <f t="shared" si="1"/>
        <v>321</v>
      </c>
      <c r="Q14" s="54">
        <f t="shared" si="2"/>
        <v>0.89166666666666672</v>
      </c>
    </row>
    <row r="15" spans="1:17" ht="18.75" customHeight="1">
      <c r="A15" s="259" t="s">
        <v>24</v>
      </c>
      <c r="B15" s="260">
        <v>60</v>
      </c>
      <c r="C15" s="267">
        <v>66</v>
      </c>
      <c r="D15" s="304">
        <v>62</v>
      </c>
      <c r="E15" s="261">
        <v>80</v>
      </c>
      <c r="F15" s="261" t="s">
        <v>46</v>
      </c>
      <c r="G15" s="275">
        <v>57</v>
      </c>
      <c r="H15" s="417">
        <v>44</v>
      </c>
      <c r="I15" s="261"/>
      <c r="J15" s="261"/>
      <c r="K15" s="261"/>
      <c r="L15" s="261"/>
      <c r="M15" s="261"/>
      <c r="N15" s="261"/>
      <c r="O15" s="47">
        <f t="shared" si="0"/>
        <v>360</v>
      </c>
      <c r="P15" s="47">
        <f t="shared" si="1"/>
        <v>309</v>
      </c>
      <c r="Q15" s="54">
        <f t="shared" si="2"/>
        <v>0.85833333333333328</v>
      </c>
    </row>
    <row r="16" spans="1:17" ht="18.75" customHeight="1">
      <c r="A16" s="259" t="s">
        <v>26</v>
      </c>
      <c r="B16" s="260">
        <f>108+576</f>
        <v>684</v>
      </c>
      <c r="C16" s="268">
        <v>968</v>
      </c>
      <c r="D16" s="305">
        <v>843</v>
      </c>
      <c r="E16" s="261">
        <v>1112</v>
      </c>
      <c r="F16" s="261">
        <v>959</v>
      </c>
      <c r="G16" s="275">
        <v>964</v>
      </c>
      <c r="H16" s="417">
        <v>761</v>
      </c>
      <c r="I16" s="261"/>
      <c r="J16" s="261"/>
      <c r="K16" s="261"/>
      <c r="L16" s="261"/>
      <c r="M16" s="261"/>
      <c r="N16" s="261"/>
      <c r="O16" s="47">
        <f t="shared" si="0"/>
        <v>4104</v>
      </c>
      <c r="P16" s="47">
        <f t="shared" si="1"/>
        <v>5607</v>
      </c>
      <c r="Q16" s="54">
        <f t="shared" si="2"/>
        <v>1.3662280701754386</v>
      </c>
    </row>
    <row r="17" spans="1:17" ht="18.75" customHeight="1">
      <c r="A17" s="259" t="s">
        <v>74</v>
      </c>
      <c r="B17" s="260">
        <f>540+180</f>
        <v>720</v>
      </c>
      <c r="C17" s="268">
        <v>599</v>
      </c>
      <c r="D17" s="305">
        <v>442</v>
      </c>
      <c r="E17" s="261">
        <v>739</v>
      </c>
      <c r="F17" s="261">
        <v>500</v>
      </c>
      <c r="G17" s="272">
        <v>640</v>
      </c>
      <c r="H17" s="273">
        <v>459</v>
      </c>
      <c r="I17" s="261"/>
      <c r="J17" s="261"/>
      <c r="K17" s="261"/>
      <c r="L17" s="261"/>
      <c r="M17" s="261"/>
      <c r="N17" s="261"/>
      <c r="O17" s="47">
        <f t="shared" si="0"/>
        <v>4320</v>
      </c>
      <c r="P17" s="47">
        <f t="shared" si="1"/>
        <v>3379</v>
      </c>
      <c r="Q17" s="54">
        <f t="shared" si="2"/>
        <v>0.78217592592592589</v>
      </c>
    </row>
    <row r="18" spans="1:17" ht="18.75" customHeight="1">
      <c r="A18" s="259" t="s">
        <v>27</v>
      </c>
      <c r="B18" s="260">
        <v>792</v>
      </c>
      <c r="C18" s="268">
        <v>667</v>
      </c>
      <c r="D18" s="305">
        <v>617</v>
      </c>
      <c r="E18" s="261">
        <v>527</v>
      </c>
      <c r="F18" s="261">
        <v>424</v>
      </c>
      <c r="G18" s="275">
        <v>712</v>
      </c>
      <c r="H18" s="273">
        <v>643</v>
      </c>
      <c r="I18" s="261"/>
      <c r="J18" s="261"/>
      <c r="K18" s="261"/>
      <c r="L18" s="261"/>
      <c r="M18" s="261"/>
      <c r="N18" s="261"/>
      <c r="O18" s="47">
        <f t="shared" si="0"/>
        <v>4752</v>
      </c>
      <c r="P18" s="47">
        <f t="shared" si="1"/>
        <v>3590</v>
      </c>
      <c r="Q18" s="54">
        <f t="shared" si="2"/>
        <v>0.75547138047138052</v>
      </c>
    </row>
    <row r="19" spans="1:17" ht="18.75" customHeight="1">
      <c r="A19" s="259" t="s">
        <v>28</v>
      </c>
      <c r="B19" s="260">
        <f>132+264</f>
        <v>396</v>
      </c>
      <c r="C19" s="268">
        <v>304</v>
      </c>
      <c r="D19" s="305">
        <v>157</v>
      </c>
      <c r="E19" s="261">
        <v>200</v>
      </c>
      <c r="F19" s="261">
        <v>191</v>
      </c>
      <c r="G19" s="274">
        <v>139</v>
      </c>
      <c r="H19" s="273">
        <v>140</v>
      </c>
      <c r="I19" s="261"/>
      <c r="J19" s="261"/>
      <c r="K19" s="261"/>
      <c r="L19" s="261"/>
      <c r="M19" s="261"/>
      <c r="N19" s="261"/>
      <c r="O19" s="47">
        <f t="shared" si="0"/>
        <v>2376</v>
      </c>
      <c r="P19" s="47">
        <f t="shared" si="1"/>
        <v>1131</v>
      </c>
      <c r="Q19" s="54">
        <f t="shared" si="2"/>
        <v>0.47601010101010099</v>
      </c>
    </row>
    <row r="20" spans="1:17" ht="18.75" customHeight="1">
      <c r="A20" s="259" t="s">
        <v>75</v>
      </c>
      <c r="B20" s="263">
        <v>1664</v>
      </c>
      <c r="C20" s="283">
        <v>1959</v>
      </c>
      <c r="D20" s="308">
        <v>1505</v>
      </c>
      <c r="E20" s="261">
        <v>2230</v>
      </c>
      <c r="F20" s="261">
        <v>1317</v>
      </c>
      <c r="G20" s="274">
        <v>1542</v>
      </c>
      <c r="H20" s="276">
        <v>1236</v>
      </c>
      <c r="I20" s="261"/>
      <c r="J20" s="261"/>
      <c r="K20" s="261"/>
      <c r="L20" s="261"/>
      <c r="M20" s="261"/>
      <c r="N20" s="261"/>
      <c r="O20" s="47">
        <f t="shared" si="0"/>
        <v>9984</v>
      </c>
      <c r="P20" s="47">
        <f t="shared" si="1"/>
        <v>9789</v>
      </c>
      <c r="Q20" s="54">
        <f t="shared" si="2"/>
        <v>0.98046875</v>
      </c>
    </row>
    <row r="21" spans="1:17" ht="18.75" customHeight="1">
      <c r="A21" s="259" t="s">
        <v>29</v>
      </c>
      <c r="B21" s="263">
        <f>132+1056</f>
        <v>1188</v>
      </c>
      <c r="C21" s="268">
        <v>789</v>
      </c>
      <c r="D21" s="305">
        <v>502</v>
      </c>
      <c r="E21" s="261">
        <v>835</v>
      </c>
      <c r="F21" s="261">
        <v>924</v>
      </c>
      <c r="G21" s="274">
        <v>965</v>
      </c>
      <c r="H21" s="277">
        <v>724</v>
      </c>
      <c r="I21" s="261"/>
      <c r="J21" s="261"/>
      <c r="K21" s="261"/>
      <c r="L21" s="261"/>
      <c r="M21" s="261"/>
      <c r="N21" s="261"/>
      <c r="O21" s="47">
        <f t="shared" si="0"/>
        <v>7128</v>
      </c>
      <c r="P21" s="47">
        <f t="shared" si="1"/>
        <v>4739</v>
      </c>
      <c r="Q21" s="54">
        <f t="shared" si="2"/>
        <v>0.66484287317620649</v>
      </c>
    </row>
    <row r="22" spans="1:17" ht="18.75" customHeight="1">
      <c r="A22" s="259" t="s">
        <v>31</v>
      </c>
      <c r="B22" s="260">
        <v>264</v>
      </c>
      <c r="C22" s="268">
        <v>166</v>
      </c>
      <c r="D22" s="305">
        <v>84</v>
      </c>
      <c r="E22" s="261">
        <v>167</v>
      </c>
      <c r="F22" s="261">
        <v>133</v>
      </c>
      <c r="G22" s="274">
        <v>84</v>
      </c>
      <c r="H22" s="277">
        <v>62</v>
      </c>
      <c r="I22" s="261"/>
      <c r="J22" s="261"/>
      <c r="K22" s="261"/>
      <c r="L22" s="261"/>
      <c r="M22" s="261"/>
      <c r="N22" s="261"/>
      <c r="O22" s="47">
        <f t="shared" si="0"/>
        <v>1584</v>
      </c>
      <c r="P22" s="47">
        <f t="shared" si="1"/>
        <v>696</v>
      </c>
      <c r="Q22" s="54">
        <f t="shared" si="2"/>
        <v>0.43939393939393939</v>
      </c>
    </row>
    <row r="23" spans="1:17" ht="18.75" customHeight="1">
      <c r="A23" s="259" t="s">
        <v>32</v>
      </c>
      <c r="B23" s="260">
        <v>46</v>
      </c>
      <c r="C23" s="268">
        <v>60</v>
      </c>
      <c r="D23" s="305">
        <v>46</v>
      </c>
      <c r="E23" s="261">
        <v>83</v>
      </c>
      <c r="F23" s="261">
        <v>81</v>
      </c>
      <c r="G23" s="274">
        <v>59</v>
      </c>
      <c r="H23" s="277">
        <v>36</v>
      </c>
      <c r="I23" s="261"/>
      <c r="J23" s="261"/>
      <c r="K23" s="261"/>
      <c r="L23" s="261"/>
      <c r="M23" s="261"/>
      <c r="N23" s="261"/>
      <c r="O23" s="47">
        <f t="shared" si="0"/>
        <v>276</v>
      </c>
      <c r="P23" s="47">
        <f t="shared" si="1"/>
        <v>365</v>
      </c>
      <c r="Q23" s="54">
        <f t="shared" si="2"/>
        <v>1.3224637681159421</v>
      </c>
    </row>
    <row r="24" spans="1:17" ht="18.75" customHeight="1">
      <c r="A24" s="259" t="s">
        <v>76</v>
      </c>
      <c r="B24" s="260">
        <v>64</v>
      </c>
      <c r="C24" s="268">
        <v>47</v>
      </c>
      <c r="D24" s="305">
        <v>54</v>
      </c>
      <c r="E24" s="261">
        <v>37</v>
      </c>
      <c r="F24" s="261">
        <v>53</v>
      </c>
      <c r="G24" s="274">
        <v>40</v>
      </c>
      <c r="H24" s="277">
        <v>22</v>
      </c>
      <c r="I24" s="261"/>
      <c r="J24" s="261"/>
      <c r="K24" s="261"/>
      <c r="L24" s="261"/>
      <c r="M24" s="261"/>
      <c r="N24" s="261"/>
      <c r="O24" s="47">
        <f t="shared" si="0"/>
        <v>384</v>
      </c>
      <c r="P24" s="47">
        <f t="shared" si="1"/>
        <v>253</v>
      </c>
      <c r="Q24" s="54">
        <f t="shared" si="2"/>
        <v>0.65885416666666663</v>
      </c>
    </row>
    <row r="25" spans="1:17" ht="18.75" customHeight="1">
      <c r="A25" s="259" t="s">
        <v>77</v>
      </c>
      <c r="B25" s="260">
        <v>64</v>
      </c>
      <c r="C25" s="268">
        <v>52</v>
      </c>
      <c r="D25" s="305">
        <v>50</v>
      </c>
      <c r="E25" s="261">
        <v>54</v>
      </c>
      <c r="F25" s="261">
        <v>36</v>
      </c>
      <c r="G25" s="274">
        <v>35</v>
      </c>
      <c r="H25" s="273">
        <v>24</v>
      </c>
      <c r="I25" s="261"/>
      <c r="J25" s="261"/>
      <c r="K25" s="261"/>
      <c r="L25" s="261"/>
      <c r="M25" s="261"/>
      <c r="N25" s="261"/>
      <c r="O25" s="47">
        <f t="shared" si="0"/>
        <v>384</v>
      </c>
      <c r="P25" s="47">
        <f t="shared" si="1"/>
        <v>251</v>
      </c>
      <c r="Q25" s="54">
        <f t="shared" si="2"/>
        <v>0.65364583333333337</v>
      </c>
    </row>
    <row r="26" spans="1:17" ht="18.75" customHeight="1">
      <c r="A26" s="259" t="s">
        <v>53</v>
      </c>
      <c r="B26" s="260">
        <v>188</v>
      </c>
      <c r="C26" s="268">
        <v>285</v>
      </c>
      <c r="D26" s="305">
        <v>247</v>
      </c>
      <c r="E26" s="261">
        <v>339</v>
      </c>
      <c r="F26" s="261">
        <v>309</v>
      </c>
      <c r="G26" s="274">
        <v>411</v>
      </c>
      <c r="H26" s="278">
        <v>247</v>
      </c>
      <c r="I26" s="261"/>
      <c r="J26" s="261"/>
      <c r="K26" s="261"/>
      <c r="L26" s="261"/>
      <c r="M26" s="261"/>
      <c r="N26" s="261"/>
      <c r="O26" s="47">
        <f>B26*(IF(C26="",0,1)+IF(D26="",0,1)+IF(E26="",0,1)+IF(F26="",0,1)+IF(G26="",0,1)+IF(H26="",0,1)+IF(I26="",0,1)+IF(J26="",0,1)+IF(K26="",0,1)+IF(L26="",0,1)+IF(M26="",0,1)+IF(N26="",0,1)) + (IF(G26="",0,76)+IF(H26="",0,76)+IF(I26="",0,76)+IF(J26="",0,76)+IF(K26="",0,76)+IF(L26="",0,76)+IF(M26="",0,76)+IF(N26="",0,76))</f>
        <v>1280</v>
      </c>
      <c r="P26" s="47">
        <f t="shared" si="1"/>
        <v>1838</v>
      </c>
      <c r="Q26" s="54">
        <f t="shared" si="2"/>
        <v>1.4359375000000001</v>
      </c>
    </row>
    <row r="27" spans="1:17" ht="18.75" customHeight="1">
      <c r="A27" s="259" t="s">
        <v>54</v>
      </c>
      <c r="B27" s="260">
        <v>44</v>
      </c>
      <c r="C27" s="269">
        <v>66</v>
      </c>
      <c r="D27" s="306">
        <v>54</v>
      </c>
      <c r="E27" s="261">
        <v>66</v>
      </c>
      <c r="F27" s="261">
        <v>74</v>
      </c>
      <c r="G27" s="274">
        <v>73</v>
      </c>
      <c r="H27" s="273">
        <v>52</v>
      </c>
      <c r="I27" s="261"/>
      <c r="J27" s="261"/>
      <c r="K27" s="261"/>
      <c r="L27" s="261"/>
      <c r="M27" s="261"/>
      <c r="N27" s="261"/>
      <c r="O27" s="47">
        <f>B27*(IF(C27="",0,1)+IF(D27="",0,1)+IF(E27="",0,1)+IF(F27="",0,1)+IF(G27="",0,1)+IF(H27="",0,1)+IF(I27="",0,1)+IF(J27="",0,1)+IF(K27="",0,1)+IF(L27="",0,1)+IF(M27="",0,1)+IF(N27="",0,1)) + (IF(G27="",0,16)+IF(H27="",0,16)+IF(I27="",0,16)+IF(J27="",0,16)+IF(K27="",0,16)+IF(L27="",0,16)+IF(M27="",0,16)+IF(N27="",0,16))</f>
        <v>296</v>
      </c>
      <c r="P27" s="47">
        <f t="shared" si="1"/>
        <v>385</v>
      </c>
      <c r="Q27" s="54">
        <f t="shared" si="2"/>
        <v>1.3006756756756757</v>
      </c>
    </row>
    <row r="28" spans="1:17" ht="18.75" customHeight="1">
      <c r="A28" s="259" t="s">
        <v>55</v>
      </c>
      <c r="B28" s="260">
        <v>2</v>
      </c>
      <c r="C28" s="269">
        <v>0</v>
      </c>
      <c r="D28" s="306">
        <v>0</v>
      </c>
      <c r="E28" s="261">
        <v>0</v>
      </c>
      <c r="F28" s="261">
        <v>0</v>
      </c>
      <c r="G28" s="274">
        <v>0</v>
      </c>
      <c r="H28" s="278">
        <v>0</v>
      </c>
      <c r="I28" s="261"/>
      <c r="J28" s="261"/>
      <c r="K28" s="261"/>
      <c r="L28" s="261"/>
      <c r="M28" s="261"/>
      <c r="N28" s="261"/>
      <c r="O28" s="47">
        <f>B28*(IF(C28="",0,1)+IF(D28="",0,1)+IF(E28="",0,1)+IF(F28="",0,1)+IF(G28="",0,1)+IF(H28="",0,1)+IF(I28="",0,1)+IF(J28="",0,1)+IF(K28="",0,1)+IF(L28="",0,1)+IF(M28="",0,1)+IF(N28="",0,1)) + (IF(G28="",0,2)+IF(H28="",0,2)+IF(I28="",0,2)+IF(J28="",0,2)+IF(K28="",0,2)+IF(L28="",0,2)+IF(M28="",0,2)+IF(N28="",0,2))</f>
        <v>16</v>
      </c>
      <c r="P28" s="47">
        <f t="shared" si="1"/>
        <v>0</v>
      </c>
      <c r="Q28" s="54">
        <f t="shared" si="2"/>
        <v>0</v>
      </c>
    </row>
    <row r="29" spans="1:17" ht="18.75" customHeight="1">
      <c r="A29" s="259" t="s">
        <v>59</v>
      </c>
      <c r="B29" s="260">
        <v>61</v>
      </c>
      <c r="C29" s="269">
        <v>114</v>
      </c>
      <c r="D29" s="306">
        <v>40</v>
      </c>
      <c r="E29" s="261">
        <v>25</v>
      </c>
      <c r="F29" s="261">
        <v>0</v>
      </c>
      <c r="G29" s="274">
        <v>0</v>
      </c>
      <c r="H29" s="273">
        <v>0</v>
      </c>
      <c r="I29" s="261"/>
      <c r="J29" s="261"/>
      <c r="K29" s="261"/>
      <c r="L29" s="261"/>
      <c r="M29" s="261"/>
      <c r="N29" s="261"/>
      <c r="O29" s="47">
        <f>B29*(IF(C29="",0,1)+IF(D29="",0,1)+IF(E29="",0,1)+IF(F29="",0,1)+IF(G29="",0,1)+IF(H29="",0,1)+IF(I29="",0,1)+IF(J29="",0,1)+IF(K29="",0,1)+IF(L29="",0,1)+IF(M29="",0,1)+IF(N29="",0,1)) + (IF(G29="",0,29)+IF(H29="",0,29)+IF(I29="",0,29)+IF(J29="",0,29)+IF(K29="",0,29)+IF(L29="",0,29)+IF(M29="",0,29)+IF(N29="",0,29))</f>
        <v>424</v>
      </c>
      <c r="P29" s="47">
        <f t="shared" si="1"/>
        <v>179</v>
      </c>
      <c r="Q29" s="54">
        <f t="shared" si="2"/>
        <v>0.42216981132075471</v>
      </c>
    </row>
    <row r="30" spans="1:17" ht="18.75" customHeight="1">
      <c r="A30" s="259" t="s">
        <v>60</v>
      </c>
      <c r="B30" s="260">
        <v>14</v>
      </c>
      <c r="C30" s="269">
        <v>18</v>
      </c>
      <c r="D30" s="306">
        <v>16</v>
      </c>
      <c r="E30" s="261">
        <v>6</v>
      </c>
      <c r="F30" s="261">
        <v>0</v>
      </c>
      <c r="G30" s="274">
        <v>0</v>
      </c>
      <c r="H30" s="273">
        <v>0</v>
      </c>
      <c r="I30" s="261"/>
      <c r="J30" s="261"/>
      <c r="K30" s="261"/>
      <c r="L30" s="261"/>
      <c r="M30" s="261"/>
      <c r="N30" s="261"/>
      <c r="O30" s="47">
        <f>B30*(IF(C30="",0,1)+IF(D30="",0,1)+IF(E30="",0,1)+IF(F30="",0,1)+IF(G30="",0,1)+IF(H30="",0,1)+IF(I30="",0,1)+IF(J30="",0,1)+IF(K30="",0,1)+IF(L30="",0,1)+IF(M30="",0,1)+IF(N30="",0,1)) + (IF(G30="",0,6)+IF(H30="",0,6)+IF(I30="",0,6)+IF(J30="",0,6)+IF(K30="",0,6)+IF(L30="",0,6)+IF(M30="",0,6)+IF(N30="",0,6))</f>
        <v>96</v>
      </c>
      <c r="P30" s="47">
        <f t="shared" si="1"/>
        <v>40</v>
      </c>
      <c r="Q30" s="54">
        <f t="shared" si="2"/>
        <v>0.41666666666666669</v>
      </c>
    </row>
    <row r="31" spans="1:17" ht="18.75" customHeight="1">
      <c r="A31" s="259" t="s">
        <v>78</v>
      </c>
      <c r="B31" s="260">
        <v>1</v>
      </c>
      <c r="C31" s="269">
        <v>0</v>
      </c>
      <c r="D31" s="306">
        <v>0</v>
      </c>
      <c r="E31" s="262">
        <v>0</v>
      </c>
      <c r="F31" s="261">
        <v>0</v>
      </c>
      <c r="G31" s="274">
        <v>0</v>
      </c>
      <c r="H31" s="273">
        <v>0</v>
      </c>
      <c r="I31" s="261"/>
      <c r="J31" s="279"/>
      <c r="K31" s="261"/>
      <c r="L31" s="261"/>
      <c r="M31" s="261"/>
      <c r="N31" s="261"/>
      <c r="O31" s="47">
        <f>B31*(IF(C31="",0,1)+IF(D31="",0,1)+IF(E31="",0,1)+IF(F31="",0,1)+IF(G31="",0,1)+IF(H31="",0,1)+IF(I31="",0,1)+IF(J31="",0,1)+IF(K31="",0,1)+IF(L31="",0,1)+IF(M31="",0,1)+IF(N31="",0,1)) + (IF(G31="",0,1)+IF(H31="",0,1)+IF(I31="",0,1)+IF(J31="",0,1)+IF(K31="",0,1)+IF(L31="",0,1)+IF(M31="",0,1)+IF(N31="",0,1))</f>
        <v>8</v>
      </c>
      <c r="P31" s="47">
        <f t="shared" si="1"/>
        <v>0</v>
      </c>
      <c r="Q31" s="54">
        <f t="shared" si="2"/>
        <v>0</v>
      </c>
    </row>
    <row r="32" spans="1:17" ht="18.75" customHeight="1">
      <c r="A32" s="259" t="s">
        <v>36</v>
      </c>
      <c r="B32" s="260">
        <v>30</v>
      </c>
      <c r="C32" s="269">
        <v>0</v>
      </c>
      <c r="D32" s="306">
        <v>0</v>
      </c>
      <c r="E32" s="292">
        <v>0</v>
      </c>
      <c r="F32" s="261">
        <v>1</v>
      </c>
      <c r="G32" s="274"/>
      <c r="H32" s="273">
        <v>11</v>
      </c>
      <c r="I32" s="261"/>
      <c r="J32" s="265"/>
      <c r="K32" s="261"/>
      <c r="L32" s="261"/>
      <c r="M32" s="261"/>
      <c r="N32" s="261"/>
      <c r="O32" s="47">
        <f t="shared" si="0"/>
        <v>150</v>
      </c>
      <c r="P32" s="47">
        <f t="shared" si="1"/>
        <v>12</v>
      </c>
      <c r="Q32" s="54">
        <f t="shared" si="2"/>
        <v>0.08</v>
      </c>
    </row>
    <row r="33" spans="1:17" ht="18.75" customHeight="1">
      <c r="A33" s="259" t="s">
        <v>37</v>
      </c>
      <c r="B33" s="260">
        <v>16</v>
      </c>
      <c r="C33" s="269">
        <v>0</v>
      </c>
      <c r="D33" s="306">
        <v>0</v>
      </c>
      <c r="E33" s="292">
        <v>0</v>
      </c>
      <c r="F33" s="261">
        <v>0</v>
      </c>
      <c r="G33" s="274"/>
      <c r="H33" s="273">
        <v>0</v>
      </c>
      <c r="I33" s="261"/>
      <c r="J33" s="261"/>
      <c r="K33" s="261"/>
      <c r="L33" s="261"/>
      <c r="M33" s="261"/>
      <c r="N33" s="261"/>
      <c r="O33" s="47">
        <f t="shared" si="0"/>
        <v>80</v>
      </c>
      <c r="P33" s="47">
        <f t="shared" si="1"/>
        <v>0</v>
      </c>
      <c r="Q33" s="54">
        <f t="shared" si="2"/>
        <v>0</v>
      </c>
    </row>
    <row r="34" spans="1:17" ht="18.75" customHeight="1">
      <c r="A34" s="259" t="s">
        <v>62</v>
      </c>
      <c r="B34" s="260">
        <v>30</v>
      </c>
      <c r="C34" s="269">
        <v>2</v>
      </c>
      <c r="D34" s="306">
        <v>0</v>
      </c>
      <c r="E34" s="292">
        <v>0</v>
      </c>
      <c r="F34" s="261">
        <v>0</v>
      </c>
      <c r="G34" s="274"/>
      <c r="H34" s="273">
        <v>8</v>
      </c>
      <c r="I34" s="261"/>
      <c r="J34" s="261"/>
      <c r="K34" s="261"/>
      <c r="L34" s="261"/>
      <c r="M34" s="261"/>
      <c r="N34" s="261"/>
      <c r="O34" s="47">
        <f t="shared" si="0"/>
        <v>150</v>
      </c>
      <c r="P34" s="47">
        <f t="shared" si="1"/>
        <v>10</v>
      </c>
      <c r="Q34" s="54">
        <f t="shared" si="2"/>
        <v>6.6666666666666666E-2</v>
      </c>
    </row>
    <row r="35" spans="1:17" ht="18.75" customHeight="1">
      <c r="A35" s="259" t="s">
        <v>38</v>
      </c>
      <c r="B35" s="260">
        <v>40</v>
      </c>
      <c r="C35" s="269">
        <v>0</v>
      </c>
      <c r="D35" s="306">
        <v>0</v>
      </c>
      <c r="E35" s="292">
        <v>0</v>
      </c>
      <c r="F35" s="261">
        <v>0</v>
      </c>
      <c r="G35" s="280"/>
      <c r="H35" s="281">
        <v>22</v>
      </c>
      <c r="I35" s="261"/>
      <c r="J35" s="261"/>
      <c r="K35" s="261"/>
      <c r="L35" s="261"/>
      <c r="M35" s="261"/>
      <c r="N35" s="261"/>
      <c r="O35" s="47">
        <f t="shared" si="0"/>
        <v>200</v>
      </c>
      <c r="P35" s="47">
        <f t="shared" si="1"/>
        <v>22</v>
      </c>
      <c r="Q35" s="54">
        <f t="shared" si="2"/>
        <v>0.11</v>
      </c>
    </row>
    <row r="36" spans="1:17" s="68" customFormat="1" ht="18.75" customHeight="1">
      <c r="A36" s="259" t="s">
        <v>40</v>
      </c>
      <c r="B36" s="260">
        <v>40</v>
      </c>
      <c r="C36" s="269">
        <v>0</v>
      </c>
      <c r="D36" s="306">
        <v>0</v>
      </c>
      <c r="E36" s="292">
        <v>0</v>
      </c>
      <c r="F36" s="262">
        <v>0</v>
      </c>
      <c r="G36" s="282"/>
      <c r="H36" s="273">
        <v>15</v>
      </c>
      <c r="I36" s="262"/>
      <c r="J36" s="262"/>
      <c r="K36" s="262"/>
      <c r="L36" s="262"/>
      <c r="M36" s="262"/>
      <c r="N36" s="262"/>
      <c r="O36" s="47">
        <f t="shared" si="0"/>
        <v>200</v>
      </c>
      <c r="P36" s="69">
        <f t="shared" si="1"/>
        <v>15</v>
      </c>
      <c r="Q36" s="70">
        <f t="shared" si="2"/>
        <v>7.4999999999999997E-2</v>
      </c>
    </row>
    <row r="37" spans="1:17" ht="18.75" customHeight="1">
      <c r="A37" s="259" t="s">
        <v>41</v>
      </c>
      <c r="B37" s="260">
        <v>40</v>
      </c>
      <c r="C37" s="269">
        <v>0</v>
      </c>
      <c r="D37" s="306">
        <v>0</v>
      </c>
      <c r="E37" s="292">
        <v>0</v>
      </c>
      <c r="F37" s="261">
        <v>0</v>
      </c>
      <c r="G37" s="282"/>
      <c r="H37" s="273">
        <v>14</v>
      </c>
      <c r="I37" s="261"/>
      <c r="J37" s="261"/>
      <c r="K37" s="261"/>
      <c r="L37" s="261"/>
      <c r="M37" s="261"/>
      <c r="N37" s="261"/>
      <c r="O37" s="47">
        <f t="shared" si="0"/>
        <v>200</v>
      </c>
      <c r="P37" s="47">
        <f t="shared" si="1"/>
        <v>14</v>
      </c>
      <c r="Q37" s="54">
        <f t="shared" si="2"/>
        <v>7.0000000000000007E-2</v>
      </c>
    </row>
    <row r="38" spans="1:17" ht="18.75" customHeight="1">
      <c r="A38" s="259" t="s">
        <v>42</v>
      </c>
      <c r="B38" s="260">
        <v>8</v>
      </c>
      <c r="C38" s="269">
        <v>0</v>
      </c>
      <c r="D38" s="306">
        <v>0</v>
      </c>
      <c r="E38" s="292">
        <v>0</v>
      </c>
      <c r="F38" s="261">
        <v>0</v>
      </c>
      <c r="G38" s="275"/>
      <c r="H38" s="278">
        <v>0</v>
      </c>
      <c r="I38" s="261"/>
      <c r="J38" s="261"/>
      <c r="K38" s="261"/>
      <c r="L38" s="261"/>
      <c r="M38" s="261"/>
      <c r="N38" s="261"/>
      <c r="O38" s="47">
        <f t="shared" si="0"/>
        <v>40</v>
      </c>
      <c r="P38" s="47">
        <f t="shared" si="1"/>
        <v>0</v>
      </c>
      <c r="Q38" s="54">
        <f t="shared" si="2"/>
        <v>0</v>
      </c>
    </row>
    <row r="39" spans="1:17" ht="18.75" customHeight="1">
      <c r="A39" s="259" t="s">
        <v>43</v>
      </c>
      <c r="B39" s="260">
        <v>35</v>
      </c>
      <c r="C39" s="268">
        <v>0</v>
      </c>
      <c r="D39" s="305">
        <v>0</v>
      </c>
      <c r="E39" s="261">
        <v>0</v>
      </c>
      <c r="F39" s="261">
        <v>0</v>
      </c>
      <c r="G39" s="272">
        <v>0</v>
      </c>
      <c r="H39" s="273">
        <v>5</v>
      </c>
      <c r="I39" s="261"/>
      <c r="J39" s="261"/>
      <c r="K39" s="261"/>
      <c r="L39" s="261"/>
      <c r="M39" s="261"/>
      <c r="N39" s="261"/>
      <c r="O39" s="47">
        <f t="shared" si="0"/>
        <v>210</v>
      </c>
      <c r="P39" s="47">
        <f t="shared" si="1"/>
        <v>5</v>
      </c>
      <c r="Q39" s="54">
        <f t="shared" si="2"/>
        <v>2.3809523809523808E-2</v>
      </c>
    </row>
    <row r="40" spans="1:17" ht="18.75" customHeight="1">
      <c r="A40" s="259" t="s">
        <v>44</v>
      </c>
      <c r="B40" s="260">
        <v>50</v>
      </c>
      <c r="C40" s="268">
        <v>23</v>
      </c>
      <c r="D40" s="305">
        <v>11</v>
      </c>
      <c r="E40" s="261">
        <v>25</v>
      </c>
      <c r="F40" s="261">
        <v>3</v>
      </c>
      <c r="G40" s="275">
        <v>10</v>
      </c>
      <c r="H40" s="278">
        <v>11</v>
      </c>
      <c r="I40" s="261"/>
      <c r="J40" s="261"/>
      <c r="K40" s="261"/>
      <c r="L40" s="261"/>
      <c r="M40" s="261"/>
      <c r="N40" s="261"/>
      <c r="O40" s="47">
        <f t="shared" si="0"/>
        <v>300</v>
      </c>
      <c r="P40" s="47">
        <f t="shared" si="1"/>
        <v>83</v>
      </c>
      <c r="Q40" s="54">
        <f t="shared" si="2"/>
        <v>0.27666666666666667</v>
      </c>
    </row>
    <row r="41" spans="1:17" ht="18.75" customHeight="1">
      <c r="A41" s="259" t="s">
        <v>45</v>
      </c>
      <c r="B41" s="260">
        <v>142</v>
      </c>
      <c r="C41" s="268">
        <v>89</v>
      </c>
      <c r="D41" s="305">
        <v>45</v>
      </c>
      <c r="E41" s="261">
        <v>0</v>
      </c>
      <c r="F41" s="261">
        <v>0</v>
      </c>
      <c r="G41" s="275">
        <v>0</v>
      </c>
      <c r="H41" s="273">
        <v>116</v>
      </c>
      <c r="I41" s="261"/>
      <c r="J41" s="261"/>
      <c r="K41" s="261"/>
      <c r="L41" s="261"/>
      <c r="M41" s="261"/>
      <c r="N41" s="261"/>
      <c r="O41" s="47">
        <f t="shared" si="0"/>
        <v>852</v>
      </c>
      <c r="P41" s="47">
        <f t="shared" si="1"/>
        <v>250</v>
      </c>
      <c r="Q41" s="54">
        <f t="shared" si="2"/>
        <v>0.29342723004694837</v>
      </c>
    </row>
    <row r="42" spans="1:17" ht="18.75" customHeight="1">
      <c r="A42" s="259" t="s">
        <v>79</v>
      </c>
      <c r="B42" s="260">
        <v>256</v>
      </c>
      <c r="C42" s="268">
        <v>280</v>
      </c>
      <c r="D42" s="305">
        <v>328</v>
      </c>
      <c r="E42" s="261">
        <v>308</v>
      </c>
      <c r="F42" s="261">
        <v>350</v>
      </c>
      <c r="G42" s="275">
        <v>293</v>
      </c>
      <c r="H42" s="273">
        <v>200</v>
      </c>
      <c r="I42" s="261"/>
      <c r="J42" s="261"/>
      <c r="K42" s="261"/>
      <c r="L42" s="261"/>
      <c r="M42" s="261"/>
      <c r="N42" s="261"/>
      <c r="O42" s="47">
        <f t="shared" si="0"/>
        <v>1536</v>
      </c>
      <c r="P42" s="47">
        <f t="shared" si="1"/>
        <v>1759</v>
      </c>
      <c r="Q42" s="54">
        <f t="shared" si="2"/>
        <v>1.1451822916666667</v>
      </c>
    </row>
    <row r="43" spans="1:17" ht="18.75" customHeight="1">
      <c r="A43" s="259" t="s">
        <v>80</v>
      </c>
      <c r="B43" s="263">
        <v>4800</v>
      </c>
      <c r="C43" s="268">
        <v>4374</v>
      </c>
      <c r="D43" s="305">
        <v>4788</v>
      </c>
      <c r="E43" s="261">
        <v>4795</v>
      </c>
      <c r="F43" s="261">
        <v>4621</v>
      </c>
      <c r="G43" s="275">
        <v>2153</v>
      </c>
      <c r="H43" s="273">
        <v>1673</v>
      </c>
      <c r="I43" s="261"/>
      <c r="J43" s="261"/>
      <c r="K43" s="261"/>
      <c r="L43" s="261"/>
      <c r="M43" s="261"/>
      <c r="N43" s="261"/>
      <c r="O43" s="47">
        <f t="shared" si="0"/>
        <v>28800</v>
      </c>
      <c r="P43" s="47">
        <f t="shared" si="1"/>
        <v>22404</v>
      </c>
      <c r="Q43" s="54">
        <f t="shared" si="2"/>
        <v>0.7779166666666667</v>
      </c>
    </row>
    <row r="44" spans="1:17" s="1" customFormat="1" ht="21.75" customHeight="1">
      <c r="A44" s="55" t="s">
        <v>47</v>
      </c>
      <c r="B44" s="56">
        <f>SUM(B9:B43)</f>
        <v>12343</v>
      </c>
      <c r="C44" s="56">
        <f>SUM(C9:C43)</f>
        <v>11405</v>
      </c>
      <c r="D44" s="56">
        <f t="shared" ref="D44:N44" si="3">SUM(D9:D43)</f>
        <v>10363</v>
      </c>
      <c r="E44" s="56">
        <f t="shared" si="3"/>
        <v>12233</v>
      </c>
      <c r="F44" s="56">
        <f t="shared" si="3"/>
        <v>9976</v>
      </c>
      <c r="G44" s="56">
        <f t="shared" si="3"/>
        <v>8574</v>
      </c>
      <c r="H44" s="56">
        <f t="shared" si="3"/>
        <v>6807</v>
      </c>
      <c r="I44" s="56">
        <f t="shared" si="3"/>
        <v>0</v>
      </c>
      <c r="J44" s="56">
        <f t="shared" si="3"/>
        <v>0</v>
      </c>
      <c r="K44" s="56">
        <f t="shared" si="3"/>
        <v>0</v>
      </c>
      <c r="L44" s="56">
        <f t="shared" si="3"/>
        <v>0</v>
      </c>
      <c r="M44" s="56">
        <f t="shared" si="3"/>
        <v>0</v>
      </c>
      <c r="N44" s="56">
        <f t="shared" si="3"/>
        <v>0</v>
      </c>
      <c r="O44" s="56">
        <f>SUM(O9:O43)</f>
        <v>74114</v>
      </c>
      <c r="P44" s="56">
        <f>SUM(P9:P43)</f>
        <v>59358</v>
      </c>
      <c r="Q44" s="57">
        <f t="shared" si="2"/>
        <v>0.80090131419165067</v>
      </c>
    </row>
    <row r="45" spans="1:17" ht="15.75" customHeight="1">
      <c r="A45"/>
      <c r="C45"/>
      <c r="D45"/>
      <c r="E45"/>
      <c r="F45"/>
      <c r="G45"/>
      <c r="H45"/>
      <c r="I45"/>
      <c r="J45"/>
      <c r="K45"/>
      <c r="L45"/>
      <c r="M45"/>
      <c r="N45"/>
      <c r="O45" s="27"/>
      <c r="Q45" s="28"/>
    </row>
    <row r="46" spans="1:17">
      <c r="A46" s="29" t="s">
        <v>48</v>
      </c>
      <c r="C46"/>
      <c r="D46"/>
      <c r="E46"/>
      <c r="F46"/>
      <c r="G46"/>
      <c r="H46"/>
      <c r="I46"/>
      <c r="J46"/>
      <c r="K46"/>
      <c r="L46"/>
      <c r="M46"/>
      <c r="N46"/>
      <c r="O46" s="27"/>
      <c r="Q46" s="28"/>
    </row>
    <row r="47" spans="1:17">
      <c r="C47"/>
      <c r="D47"/>
      <c r="E47"/>
      <c r="F47"/>
      <c r="G47"/>
      <c r="H47"/>
      <c r="I47"/>
      <c r="J47"/>
      <c r="K47"/>
      <c r="L47"/>
      <c r="M47"/>
      <c r="N47"/>
      <c r="O47" s="27"/>
      <c r="Q47" s="28"/>
    </row>
    <row r="48" spans="1:17">
      <c r="C48"/>
      <c r="D48"/>
      <c r="E48"/>
      <c r="F48"/>
      <c r="G48"/>
      <c r="H48"/>
      <c r="I48"/>
      <c r="J48"/>
      <c r="K48"/>
      <c r="L48"/>
      <c r="M48"/>
      <c r="N48"/>
      <c r="O48" s="27"/>
      <c r="Q48" s="28"/>
    </row>
    <row r="49" spans="3:17">
      <c r="C49"/>
      <c r="D49"/>
      <c r="E49"/>
      <c r="F49"/>
      <c r="G49"/>
      <c r="H49"/>
      <c r="I49"/>
      <c r="J49"/>
      <c r="K49"/>
      <c r="L49"/>
      <c r="M49"/>
      <c r="N49"/>
      <c r="O49" s="27"/>
      <c r="Q49" s="28"/>
    </row>
    <row r="50" spans="3:17">
      <c r="C50"/>
      <c r="D50"/>
      <c r="E50"/>
      <c r="F50"/>
      <c r="G50"/>
      <c r="H50"/>
      <c r="I50"/>
      <c r="J50"/>
      <c r="K50"/>
      <c r="L50"/>
      <c r="M50"/>
      <c r="N50"/>
      <c r="O50" s="27"/>
      <c r="Q50" s="28"/>
    </row>
    <row r="51" spans="3:17">
      <c r="C51"/>
      <c r="D51"/>
      <c r="E51"/>
      <c r="F51"/>
      <c r="G51"/>
      <c r="H51"/>
      <c r="I51"/>
      <c r="J51"/>
      <c r="K51"/>
      <c r="L51"/>
      <c r="M51"/>
      <c r="N51"/>
      <c r="O51" s="27"/>
      <c r="Q51" s="28"/>
    </row>
    <row r="52" spans="3:17">
      <c r="C52"/>
      <c r="D52"/>
      <c r="E52"/>
      <c r="F52"/>
      <c r="G52"/>
      <c r="H52"/>
      <c r="I52"/>
      <c r="J52"/>
      <c r="K52"/>
      <c r="L52"/>
      <c r="M52"/>
      <c r="N52"/>
      <c r="O52" s="27"/>
      <c r="Q52" s="28"/>
    </row>
    <row r="53" spans="3:17">
      <c r="C53"/>
      <c r="D53"/>
      <c r="E53"/>
      <c r="F53"/>
      <c r="G53"/>
      <c r="H53"/>
      <c r="I53"/>
      <c r="J53"/>
      <c r="K53"/>
      <c r="L53"/>
      <c r="M53"/>
      <c r="N53"/>
      <c r="O53" s="27"/>
      <c r="Q53" s="28"/>
    </row>
    <row r="54" spans="3:17">
      <c r="C54"/>
      <c r="D54"/>
      <c r="E54"/>
      <c r="F54"/>
      <c r="G54"/>
      <c r="H54"/>
      <c r="I54"/>
      <c r="J54"/>
      <c r="K54"/>
      <c r="L54"/>
      <c r="M54"/>
      <c r="N54"/>
      <c r="O54" s="27"/>
      <c r="Q54" s="28"/>
    </row>
    <row r="55" spans="3:17">
      <c r="C55"/>
      <c r="D55"/>
      <c r="E55"/>
      <c r="F55"/>
      <c r="G55"/>
      <c r="H55"/>
      <c r="I55"/>
      <c r="J55"/>
      <c r="K55"/>
      <c r="L55"/>
      <c r="M55"/>
      <c r="N55"/>
      <c r="O55" s="27"/>
      <c r="Q55" s="28"/>
    </row>
    <row r="56" spans="3:17">
      <c r="C56"/>
      <c r="D56"/>
      <c r="E56"/>
      <c r="F56"/>
      <c r="G56"/>
      <c r="H56"/>
      <c r="I56"/>
      <c r="J56"/>
      <c r="K56"/>
      <c r="L56"/>
      <c r="M56"/>
      <c r="N56"/>
      <c r="O56" s="27"/>
      <c r="Q56" s="28"/>
    </row>
    <row r="57" spans="3:17">
      <c r="C57"/>
      <c r="D57"/>
      <c r="E57"/>
      <c r="F57"/>
      <c r="G57"/>
      <c r="H57"/>
      <c r="I57"/>
      <c r="J57"/>
      <c r="K57"/>
      <c r="L57"/>
      <c r="M57"/>
      <c r="N57"/>
    </row>
    <row r="58" spans="3:17">
      <c r="C58"/>
      <c r="D58"/>
      <c r="E58"/>
      <c r="F58"/>
      <c r="G58"/>
      <c r="H58"/>
      <c r="I58"/>
      <c r="J58"/>
      <c r="K58"/>
      <c r="L58"/>
      <c r="M58"/>
      <c r="N58"/>
    </row>
    <row r="59" spans="3:17">
      <c r="C59"/>
      <c r="D59"/>
      <c r="E59"/>
      <c r="F59"/>
      <c r="G59"/>
      <c r="H59"/>
      <c r="I59"/>
      <c r="J59"/>
      <c r="K59"/>
      <c r="L59"/>
      <c r="M59"/>
      <c r="N59"/>
    </row>
    <row r="60" spans="3:17">
      <c r="C60"/>
      <c r="D60"/>
      <c r="E60"/>
      <c r="F60"/>
      <c r="G60"/>
      <c r="H60"/>
      <c r="I60"/>
      <c r="J60"/>
      <c r="K60"/>
      <c r="L60"/>
      <c r="M60"/>
      <c r="N60"/>
    </row>
    <row r="61" spans="3:17">
      <c r="C61"/>
      <c r="D61"/>
      <c r="E61"/>
      <c r="F61"/>
      <c r="G61"/>
      <c r="H61"/>
      <c r="I61"/>
      <c r="J61"/>
      <c r="K61"/>
      <c r="L61"/>
      <c r="M61"/>
      <c r="N61"/>
    </row>
    <row r="62" spans="3:17">
      <c r="C62"/>
      <c r="D62"/>
      <c r="E62"/>
      <c r="F62"/>
      <c r="G62"/>
      <c r="H62"/>
      <c r="I62"/>
      <c r="J62"/>
      <c r="K62"/>
      <c r="L62"/>
      <c r="M62"/>
      <c r="N62"/>
    </row>
    <row r="63" spans="3:17">
      <c r="C63"/>
      <c r="D63"/>
      <c r="E63"/>
      <c r="F63"/>
      <c r="G63"/>
      <c r="H63"/>
      <c r="I63"/>
      <c r="J63"/>
      <c r="K63"/>
      <c r="L63"/>
      <c r="M63"/>
      <c r="N63"/>
    </row>
    <row r="64" spans="3:17">
      <c r="C64"/>
      <c r="D64"/>
      <c r="E64"/>
      <c r="F64"/>
      <c r="G64"/>
      <c r="H64"/>
      <c r="I64"/>
      <c r="J64"/>
      <c r="K64"/>
      <c r="L64"/>
      <c r="M64"/>
      <c r="N64"/>
    </row>
    <row r="65" spans="3:14">
      <c r="C65"/>
      <c r="D65"/>
      <c r="E65"/>
      <c r="F65"/>
      <c r="G65"/>
      <c r="H65"/>
      <c r="I65"/>
      <c r="J65"/>
      <c r="K65"/>
      <c r="L65"/>
      <c r="M65"/>
      <c r="N65"/>
    </row>
    <row r="66" spans="3:14">
      <c r="C66"/>
      <c r="D66"/>
      <c r="E66"/>
      <c r="F66"/>
      <c r="G66"/>
      <c r="H66"/>
      <c r="I66"/>
      <c r="J66"/>
      <c r="K66"/>
      <c r="L66"/>
      <c r="M66"/>
      <c r="N66"/>
    </row>
    <row r="67" spans="3:14">
      <c r="C67"/>
      <c r="D67"/>
      <c r="E67"/>
      <c r="F67"/>
      <c r="G67"/>
      <c r="H67"/>
      <c r="I67"/>
      <c r="J67"/>
      <c r="K67"/>
      <c r="L67"/>
      <c r="M67"/>
      <c r="N67"/>
    </row>
    <row r="68" spans="3:14">
      <c r="C68"/>
      <c r="D68"/>
      <c r="E68"/>
      <c r="F68"/>
      <c r="G68"/>
      <c r="H68"/>
      <c r="I68"/>
      <c r="J68"/>
      <c r="K68"/>
      <c r="L68"/>
      <c r="M68"/>
      <c r="N68"/>
    </row>
    <row r="69" spans="3:14">
      <c r="C69"/>
      <c r="D69"/>
      <c r="E69"/>
      <c r="F69"/>
      <c r="G69"/>
      <c r="H69"/>
      <c r="I69"/>
      <c r="J69"/>
      <c r="K69"/>
      <c r="L69"/>
      <c r="M69"/>
      <c r="N69"/>
    </row>
    <row r="70" spans="3:14">
      <c r="C70"/>
      <c r="D70"/>
      <c r="E70"/>
      <c r="F70"/>
      <c r="G70"/>
      <c r="H70"/>
      <c r="I70"/>
      <c r="J70"/>
      <c r="K70"/>
      <c r="L70"/>
      <c r="M70"/>
      <c r="N70"/>
    </row>
    <row r="71" spans="3:14">
      <c r="C71"/>
      <c r="D71"/>
      <c r="E71"/>
      <c r="F71"/>
      <c r="G71"/>
      <c r="H71"/>
      <c r="I71"/>
      <c r="J71"/>
      <c r="K71"/>
      <c r="L71"/>
      <c r="M71"/>
      <c r="N71"/>
    </row>
    <row r="72" spans="3:14">
      <c r="C72"/>
      <c r="D72"/>
      <c r="E72"/>
      <c r="F72"/>
      <c r="G72"/>
      <c r="H72"/>
      <c r="I72"/>
      <c r="J72"/>
      <c r="K72"/>
      <c r="L72"/>
      <c r="M72"/>
      <c r="N72"/>
    </row>
    <row r="73" spans="3:14">
      <c r="C73"/>
      <c r="D73"/>
      <c r="E73"/>
      <c r="F73"/>
      <c r="G73"/>
      <c r="H73"/>
      <c r="I73"/>
      <c r="J73"/>
      <c r="K73"/>
      <c r="L73"/>
      <c r="M73"/>
      <c r="N73"/>
    </row>
    <row r="74" spans="3:14">
      <c r="C74"/>
      <c r="D74"/>
      <c r="E74"/>
      <c r="F74"/>
      <c r="G74"/>
      <c r="H74"/>
      <c r="I74"/>
      <c r="J74"/>
      <c r="K74"/>
      <c r="L74"/>
      <c r="M74"/>
      <c r="N74"/>
    </row>
    <row r="75" spans="3:14">
      <c r="C75"/>
      <c r="D75"/>
      <c r="E75"/>
      <c r="F75"/>
      <c r="G75"/>
      <c r="H75"/>
      <c r="I75"/>
      <c r="J75"/>
      <c r="K75"/>
      <c r="L75"/>
      <c r="M75"/>
      <c r="N75"/>
    </row>
    <row r="76" spans="3:14">
      <c r="C76"/>
      <c r="D76"/>
      <c r="E76"/>
      <c r="F76"/>
      <c r="G76"/>
      <c r="H76"/>
      <c r="I76"/>
      <c r="J76"/>
      <c r="K76"/>
      <c r="L76"/>
      <c r="M76"/>
      <c r="N76"/>
    </row>
    <row r="77" spans="3:14">
      <c r="C77"/>
      <c r="D77"/>
      <c r="E77"/>
      <c r="F77"/>
      <c r="G77"/>
      <c r="H77"/>
      <c r="I77"/>
      <c r="J77"/>
      <c r="K77"/>
      <c r="L77"/>
      <c r="M77"/>
      <c r="N77"/>
    </row>
    <row r="78" spans="3:14">
      <c r="C78"/>
      <c r="D78"/>
      <c r="E78"/>
      <c r="F78"/>
      <c r="G78"/>
      <c r="H78"/>
      <c r="I78"/>
      <c r="J78"/>
      <c r="K78"/>
      <c r="L78"/>
      <c r="M78"/>
      <c r="N78"/>
    </row>
    <row r="79" spans="3:14">
      <c r="C79"/>
      <c r="D79"/>
      <c r="E79"/>
      <c r="F79"/>
      <c r="G79"/>
      <c r="H79"/>
      <c r="I79"/>
      <c r="J79"/>
      <c r="K79"/>
      <c r="L79"/>
      <c r="M79"/>
      <c r="N79"/>
    </row>
    <row r="80" spans="3:14">
      <c r="C80"/>
      <c r="D80"/>
      <c r="E80"/>
      <c r="F80"/>
      <c r="G80"/>
      <c r="H80"/>
      <c r="I80"/>
      <c r="J80"/>
      <c r="K80"/>
      <c r="L80"/>
      <c r="M80"/>
      <c r="N80"/>
    </row>
    <row r="81" spans="3:14">
      <c r="C81"/>
      <c r="D81"/>
      <c r="E81"/>
      <c r="F81"/>
      <c r="G81"/>
      <c r="H81"/>
      <c r="I81"/>
      <c r="J81"/>
      <c r="K81"/>
      <c r="L81"/>
      <c r="M81"/>
      <c r="N81"/>
    </row>
    <row r="82" spans="3:14">
      <c r="C82"/>
      <c r="D82"/>
      <c r="E82"/>
      <c r="F82"/>
      <c r="G82"/>
      <c r="H82"/>
      <c r="I82"/>
      <c r="J82"/>
      <c r="K82"/>
      <c r="L82"/>
      <c r="M82"/>
      <c r="N82"/>
    </row>
    <row r="83" spans="3:14">
      <c r="C83"/>
      <c r="D83"/>
      <c r="E83"/>
      <c r="F83"/>
      <c r="G83"/>
      <c r="H83"/>
      <c r="I83"/>
      <c r="J83"/>
      <c r="K83"/>
      <c r="L83"/>
      <c r="M83"/>
      <c r="N83"/>
    </row>
    <row r="84" spans="3:14">
      <c r="C84"/>
      <c r="D84"/>
      <c r="E84"/>
      <c r="F84"/>
      <c r="G84"/>
      <c r="H84"/>
      <c r="I84"/>
      <c r="J84"/>
      <c r="K84"/>
      <c r="L84"/>
      <c r="M84"/>
      <c r="N84"/>
    </row>
    <row r="85" spans="3:14">
      <c r="C85"/>
      <c r="D85"/>
      <c r="E85"/>
      <c r="F85"/>
      <c r="G85"/>
      <c r="H85"/>
      <c r="I85"/>
      <c r="J85"/>
      <c r="K85"/>
      <c r="L85"/>
      <c r="M85"/>
      <c r="N85"/>
    </row>
    <row r="86" spans="3:14">
      <c r="C86"/>
      <c r="D86"/>
      <c r="E86"/>
      <c r="F86"/>
      <c r="G86"/>
      <c r="H86"/>
      <c r="I86"/>
      <c r="J86"/>
      <c r="K86"/>
      <c r="L86"/>
      <c r="M86"/>
      <c r="N86"/>
    </row>
    <row r="87" spans="3:14">
      <c r="C87"/>
      <c r="D87"/>
      <c r="E87"/>
      <c r="F87"/>
      <c r="G87"/>
      <c r="H87"/>
      <c r="I87"/>
      <c r="J87"/>
      <c r="K87"/>
      <c r="L87"/>
      <c r="M87"/>
      <c r="N87"/>
    </row>
    <row r="88" spans="3:14">
      <c r="C88"/>
      <c r="D88"/>
      <c r="E88"/>
      <c r="F88"/>
      <c r="G88"/>
      <c r="H88"/>
      <c r="I88"/>
      <c r="J88"/>
      <c r="K88"/>
      <c r="L88"/>
      <c r="M88"/>
      <c r="N88"/>
    </row>
    <row r="89" spans="3:14">
      <c r="C89"/>
      <c r="D89"/>
      <c r="E89"/>
      <c r="F89"/>
      <c r="G89"/>
      <c r="H89"/>
      <c r="I89"/>
      <c r="J89"/>
      <c r="K89"/>
      <c r="L89"/>
      <c r="M89"/>
      <c r="N89"/>
    </row>
    <row r="90" spans="3:14">
      <c r="C90"/>
      <c r="D90"/>
      <c r="E90"/>
      <c r="F90"/>
      <c r="G90"/>
      <c r="H90"/>
      <c r="I90"/>
      <c r="J90"/>
      <c r="K90"/>
      <c r="L90"/>
      <c r="M90"/>
      <c r="N90"/>
    </row>
    <row r="91" spans="3:14">
      <c r="C91"/>
      <c r="D91"/>
      <c r="E91"/>
      <c r="F91"/>
      <c r="G91"/>
      <c r="H91"/>
      <c r="I91"/>
      <c r="J91"/>
      <c r="K91"/>
      <c r="L91"/>
      <c r="M91"/>
      <c r="N91"/>
    </row>
    <row r="92" spans="3:14">
      <c r="C92"/>
      <c r="D92"/>
      <c r="E92"/>
      <c r="F92"/>
      <c r="G92"/>
      <c r="H92"/>
      <c r="I92"/>
      <c r="J92"/>
      <c r="K92"/>
      <c r="L92"/>
      <c r="M92"/>
      <c r="N92"/>
    </row>
    <row r="93" spans="3:14">
      <c r="C93"/>
      <c r="D93"/>
      <c r="E93"/>
      <c r="F93"/>
      <c r="G93"/>
      <c r="H93"/>
      <c r="I93"/>
      <c r="J93"/>
      <c r="K93"/>
      <c r="L93"/>
      <c r="M93"/>
      <c r="N93"/>
    </row>
    <row r="94" spans="3:14">
      <c r="C94"/>
      <c r="D94"/>
      <c r="E94"/>
      <c r="F94"/>
      <c r="G94"/>
      <c r="H94"/>
      <c r="I94"/>
      <c r="J94"/>
      <c r="K94"/>
      <c r="L94"/>
      <c r="M94"/>
      <c r="N94"/>
    </row>
    <row r="95" spans="3:14">
      <c r="C95"/>
      <c r="D95"/>
      <c r="E95"/>
      <c r="F95"/>
      <c r="G95"/>
      <c r="H95"/>
      <c r="I95"/>
      <c r="J95"/>
      <c r="K95"/>
      <c r="L95"/>
      <c r="M95"/>
      <c r="N95"/>
    </row>
    <row r="96" spans="3:14">
      <c r="C96"/>
      <c r="D96"/>
      <c r="E96"/>
      <c r="F96"/>
      <c r="G96"/>
      <c r="H96"/>
      <c r="I96"/>
      <c r="J96"/>
      <c r="K96"/>
      <c r="L96"/>
      <c r="M96"/>
      <c r="N96"/>
    </row>
    <row r="97" spans="3:14">
      <c r="C97"/>
      <c r="D97"/>
      <c r="E97"/>
      <c r="F97"/>
      <c r="G97"/>
      <c r="H97"/>
      <c r="I97"/>
      <c r="J97"/>
      <c r="K97"/>
      <c r="L97"/>
      <c r="M97"/>
      <c r="N97"/>
    </row>
    <row r="98" spans="3:14">
      <c r="C98"/>
      <c r="D98"/>
      <c r="E98"/>
      <c r="F98"/>
      <c r="G98"/>
      <c r="H98"/>
      <c r="I98"/>
      <c r="J98"/>
      <c r="K98"/>
      <c r="L98"/>
      <c r="M98"/>
      <c r="N98"/>
    </row>
    <row r="99" spans="3:14">
      <c r="C99"/>
      <c r="D99"/>
      <c r="E99"/>
      <c r="F99"/>
      <c r="G99"/>
      <c r="H99"/>
      <c r="I99"/>
      <c r="J99"/>
      <c r="K99"/>
      <c r="L99"/>
      <c r="M99"/>
      <c r="N99"/>
    </row>
    <row r="100" spans="3:14">
      <c r="C100"/>
      <c r="D100"/>
      <c r="E100"/>
      <c r="F100"/>
      <c r="G100"/>
      <c r="H100"/>
      <c r="I100"/>
      <c r="J100"/>
      <c r="K100"/>
      <c r="L100"/>
      <c r="M100"/>
      <c r="N100"/>
    </row>
    <row r="101" spans="3:14">
      <c r="C101"/>
      <c r="D101"/>
      <c r="E101"/>
      <c r="F101"/>
      <c r="G101"/>
      <c r="H101"/>
      <c r="I101"/>
      <c r="J101"/>
      <c r="K101"/>
      <c r="L101"/>
      <c r="M101"/>
      <c r="N101"/>
    </row>
    <row r="102" spans="3:14">
      <c r="C102"/>
      <c r="D102"/>
      <c r="E102"/>
      <c r="F102"/>
      <c r="G102"/>
      <c r="H102"/>
      <c r="I102"/>
      <c r="J102"/>
      <c r="K102"/>
      <c r="L102"/>
      <c r="M102"/>
      <c r="N102"/>
    </row>
    <row r="103" spans="3:14">
      <c r="C103"/>
      <c r="D103"/>
      <c r="E103"/>
      <c r="F103"/>
      <c r="G103"/>
      <c r="H103"/>
      <c r="I103"/>
      <c r="J103"/>
      <c r="K103"/>
      <c r="L103"/>
      <c r="M103"/>
      <c r="N103"/>
    </row>
    <row r="104" spans="3:14">
      <c r="C104"/>
      <c r="D104"/>
      <c r="E104"/>
      <c r="F104"/>
      <c r="G104"/>
      <c r="H104"/>
      <c r="I104"/>
      <c r="J104"/>
      <c r="K104"/>
      <c r="L104"/>
      <c r="M104"/>
      <c r="N104"/>
    </row>
    <row r="105" spans="3:14">
      <c r="C105"/>
      <c r="D105"/>
      <c r="E105"/>
      <c r="F105"/>
      <c r="G105"/>
      <c r="H105"/>
      <c r="I105"/>
      <c r="J105"/>
      <c r="K105"/>
      <c r="L105"/>
      <c r="M105"/>
      <c r="N105"/>
    </row>
    <row r="106" spans="3:14">
      <c r="C106"/>
      <c r="D106"/>
      <c r="E106"/>
      <c r="F106"/>
      <c r="G106"/>
      <c r="H106"/>
      <c r="I106"/>
      <c r="J106"/>
      <c r="K106"/>
      <c r="L106"/>
      <c r="M106"/>
      <c r="N106"/>
    </row>
    <row r="107" spans="3:14">
      <c r="C107"/>
      <c r="D107"/>
      <c r="E107"/>
      <c r="F107"/>
      <c r="G107"/>
      <c r="H107"/>
      <c r="I107"/>
      <c r="J107"/>
      <c r="K107"/>
      <c r="L107"/>
      <c r="M107"/>
      <c r="N107"/>
    </row>
    <row r="108" spans="3:14">
      <c r="C108"/>
      <c r="D108"/>
      <c r="E108"/>
      <c r="F108"/>
      <c r="G108"/>
      <c r="H108"/>
      <c r="I108"/>
      <c r="J108"/>
      <c r="K108"/>
      <c r="L108"/>
      <c r="M108"/>
      <c r="N108"/>
    </row>
    <row r="109" spans="3:14">
      <c r="C109"/>
      <c r="D109"/>
      <c r="E109"/>
      <c r="F109"/>
      <c r="G109"/>
      <c r="H109"/>
      <c r="I109"/>
      <c r="J109"/>
      <c r="K109"/>
      <c r="L109"/>
      <c r="M109"/>
      <c r="N109"/>
    </row>
    <row r="110" spans="3:14">
      <c r="C110"/>
      <c r="D110"/>
      <c r="E110"/>
      <c r="F110"/>
      <c r="G110"/>
      <c r="H110"/>
      <c r="I110"/>
      <c r="J110"/>
      <c r="K110"/>
      <c r="L110"/>
      <c r="M110"/>
      <c r="N110"/>
    </row>
    <row r="111" spans="3:14">
      <c r="C111"/>
      <c r="D111"/>
      <c r="E111"/>
      <c r="F111"/>
      <c r="G111"/>
      <c r="H111"/>
      <c r="I111"/>
      <c r="J111"/>
      <c r="K111"/>
      <c r="L111"/>
      <c r="M111"/>
      <c r="N111"/>
    </row>
    <row r="112" spans="3:14">
      <c r="C112"/>
      <c r="D112"/>
      <c r="E112"/>
      <c r="F112"/>
      <c r="G112"/>
      <c r="H112"/>
      <c r="I112"/>
      <c r="J112"/>
      <c r="K112"/>
      <c r="L112"/>
      <c r="M112"/>
      <c r="N112"/>
    </row>
    <row r="113" spans="3:14">
      <c r="C113"/>
      <c r="D113"/>
      <c r="E113"/>
      <c r="F113"/>
      <c r="G113"/>
      <c r="H113"/>
      <c r="I113"/>
      <c r="J113"/>
      <c r="K113"/>
      <c r="L113"/>
      <c r="M113"/>
      <c r="N113"/>
    </row>
    <row r="114" spans="3:14">
      <c r="C114"/>
      <c r="D114"/>
      <c r="E114"/>
      <c r="F114"/>
      <c r="G114"/>
      <c r="H114"/>
      <c r="I114"/>
      <c r="J114"/>
      <c r="K114"/>
      <c r="L114"/>
      <c r="M114"/>
      <c r="N114"/>
    </row>
    <row r="115" spans="3:14">
      <c r="C115"/>
      <c r="D115"/>
      <c r="E115"/>
      <c r="F115"/>
      <c r="G115"/>
      <c r="H115"/>
      <c r="I115"/>
      <c r="J115"/>
      <c r="K115"/>
      <c r="L115"/>
      <c r="M115"/>
      <c r="N115"/>
    </row>
    <row r="116" spans="3:14">
      <c r="C116"/>
      <c r="D116"/>
      <c r="E116"/>
      <c r="F116"/>
      <c r="G116"/>
      <c r="H116"/>
      <c r="I116"/>
      <c r="J116"/>
      <c r="K116"/>
      <c r="L116"/>
      <c r="M116"/>
      <c r="N116"/>
    </row>
    <row r="117" spans="3:14">
      <c r="C117"/>
      <c r="D117"/>
      <c r="E117"/>
      <c r="F117"/>
      <c r="G117"/>
      <c r="H117"/>
      <c r="I117"/>
      <c r="J117"/>
      <c r="K117"/>
      <c r="L117"/>
      <c r="M117"/>
      <c r="N117"/>
    </row>
    <row r="118" spans="3:14">
      <c r="C118"/>
      <c r="D118"/>
      <c r="E118"/>
      <c r="F118"/>
      <c r="G118"/>
      <c r="H118"/>
      <c r="I118"/>
      <c r="J118"/>
      <c r="K118"/>
      <c r="L118"/>
      <c r="M118"/>
      <c r="N118"/>
    </row>
    <row r="119" spans="3:14">
      <c r="C119"/>
      <c r="D119"/>
      <c r="E119"/>
      <c r="F119"/>
      <c r="G119"/>
      <c r="H119"/>
      <c r="I119"/>
      <c r="J119"/>
      <c r="K119"/>
      <c r="L119"/>
      <c r="M119"/>
      <c r="N119"/>
    </row>
    <row r="120" spans="3:14">
      <c r="C120"/>
      <c r="D120"/>
      <c r="E120"/>
      <c r="F120"/>
      <c r="G120"/>
      <c r="H120"/>
      <c r="I120"/>
      <c r="J120"/>
      <c r="K120"/>
      <c r="L120"/>
      <c r="M120"/>
      <c r="N120"/>
    </row>
    <row r="121" spans="3:14">
      <c r="C121"/>
      <c r="D121"/>
      <c r="E121"/>
      <c r="F121"/>
      <c r="G121"/>
      <c r="H121"/>
      <c r="I121"/>
      <c r="J121"/>
      <c r="K121"/>
      <c r="L121"/>
      <c r="M121"/>
      <c r="N121"/>
    </row>
    <row r="122" spans="3:14">
      <c r="C122"/>
      <c r="D122"/>
      <c r="E122"/>
      <c r="F122"/>
      <c r="G122"/>
      <c r="H122"/>
      <c r="I122"/>
      <c r="J122"/>
      <c r="K122"/>
      <c r="L122"/>
      <c r="M122"/>
      <c r="N122"/>
    </row>
    <row r="123" spans="3:14">
      <c r="C123"/>
      <c r="D123"/>
      <c r="E123"/>
      <c r="F123"/>
      <c r="G123"/>
      <c r="H123"/>
      <c r="I123"/>
      <c r="J123"/>
      <c r="K123"/>
      <c r="L123"/>
      <c r="M123"/>
      <c r="N123"/>
    </row>
    <row r="124" spans="3:14">
      <c r="C124"/>
      <c r="D124"/>
      <c r="E124"/>
      <c r="F124"/>
      <c r="G124"/>
      <c r="H124"/>
      <c r="I124"/>
      <c r="J124"/>
      <c r="K124"/>
      <c r="L124"/>
      <c r="M124"/>
      <c r="N124"/>
    </row>
    <row r="125" spans="3:14">
      <c r="C125"/>
      <c r="D125"/>
      <c r="E125"/>
      <c r="F125"/>
      <c r="G125"/>
      <c r="H125"/>
      <c r="I125"/>
      <c r="J125"/>
      <c r="K125"/>
      <c r="L125"/>
      <c r="M125"/>
      <c r="N125"/>
    </row>
    <row r="126" spans="3:14">
      <c r="C126"/>
      <c r="D126"/>
      <c r="E126"/>
      <c r="F126"/>
      <c r="G126"/>
      <c r="H126"/>
      <c r="I126"/>
      <c r="J126"/>
      <c r="K126"/>
      <c r="L126"/>
      <c r="M126"/>
      <c r="N126"/>
    </row>
    <row r="127" spans="3:14">
      <c r="C127"/>
      <c r="D127"/>
      <c r="E127"/>
      <c r="F127"/>
      <c r="G127"/>
      <c r="H127"/>
      <c r="I127"/>
      <c r="J127"/>
      <c r="K127"/>
      <c r="L127"/>
      <c r="M127"/>
      <c r="N127"/>
    </row>
    <row r="128" spans="3:14">
      <c r="C128"/>
      <c r="D128"/>
      <c r="E128"/>
      <c r="F128"/>
      <c r="G128"/>
      <c r="H128"/>
      <c r="I128"/>
      <c r="J128"/>
      <c r="K128"/>
      <c r="L128"/>
      <c r="M128"/>
      <c r="N128"/>
    </row>
    <row r="129" spans="3:14">
      <c r="C129"/>
      <c r="D129"/>
      <c r="E129"/>
      <c r="F129"/>
      <c r="G129"/>
      <c r="H129"/>
      <c r="I129"/>
      <c r="J129"/>
      <c r="K129"/>
      <c r="L129"/>
      <c r="M129"/>
      <c r="N129"/>
    </row>
    <row r="130" spans="3:14">
      <c r="C130"/>
      <c r="D130"/>
      <c r="E130"/>
      <c r="F130"/>
      <c r="G130"/>
      <c r="H130"/>
      <c r="I130"/>
      <c r="J130"/>
      <c r="K130"/>
      <c r="L130"/>
      <c r="M130"/>
      <c r="N130"/>
    </row>
    <row r="131" spans="3:14">
      <c r="C131"/>
      <c r="D131"/>
      <c r="E131"/>
      <c r="F131"/>
      <c r="G131"/>
      <c r="H131"/>
      <c r="I131"/>
      <c r="J131"/>
      <c r="K131"/>
      <c r="L131"/>
      <c r="M131"/>
      <c r="N131"/>
    </row>
    <row r="132" spans="3:14">
      <c r="C132"/>
      <c r="D132"/>
      <c r="E132"/>
      <c r="F132"/>
      <c r="G132"/>
      <c r="H132"/>
      <c r="I132"/>
      <c r="J132"/>
      <c r="K132"/>
      <c r="L132"/>
      <c r="M132"/>
      <c r="N132"/>
    </row>
    <row r="133" spans="3:14">
      <c r="C133"/>
      <c r="D133"/>
      <c r="E133"/>
      <c r="F133"/>
      <c r="G133"/>
      <c r="H133"/>
      <c r="I133"/>
      <c r="J133"/>
      <c r="K133"/>
      <c r="L133"/>
      <c r="M133"/>
      <c r="N133"/>
    </row>
    <row r="134" spans="3:14">
      <c r="C134"/>
      <c r="D134"/>
      <c r="E134"/>
      <c r="F134"/>
      <c r="G134"/>
      <c r="H134"/>
      <c r="I134"/>
      <c r="J134"/>
      <c r="K134"/>
      <c r="L134"/>
      <c r="M134"/>
      <c r="N134"/>
    </row>
    <row r="135" spans="3:14">
      <c r="C135"/>
      <c r="D135"/>
      <c r="E135"/>
      <c r="F135"/>
      <c r="G135"/>
      <c r="H135"/>
      <c r="I135"/>
      <c r="J135"/>
      <c r="K135"/>
      <c r="L135"/>
      <c r="M135"/>
      <c r="N135"/>
    </row>
    <row r="136" spans="3:14">
      <c r="C136"/>
      <c r="D136"/>
      <c r="E136"/>
      <c r="F136"/>
      <c r="G136"/>
      <c r="H136"/>
      <c r="I136"/>
      <c r="J136"/>
      <c r="K136"/>
      <c r="L136"/>
      <c r="M136"/>
      <c r="N136"/>
    </row>
    <row r="137" spans="3:14">
      <c r="C137"/>
      <c r="D137"/>
      <c r="E137"/>
      <c r="F137"/>
      <c r="G137"/>
      <c r="H137"/>
      <c r="I137"/>
      <c r="J137"/>
      <c r="K137"/>
      <c r="L137"/>
      <c r="M137"/>
      <c r="N137"/>
    </row>
    <row r="138" spans="3:14">
      <c r="C138"/>
      <c r="D138"/>
      <c r="E138"/>
      <c r="F138"/>
      <c r="G138"/>
      <c r="H138"/>
      <c r="I138"/>
      <c r="J138"/>
      <c r="K138"/>
      <c r="L138"/>
      <c r="M138"/>
      <c r="N138"/>
    </row>
    <row r="139" spans="3:14">
      <c r="C139"/>
      <c r="D139"/>
      <c r="E139"/>
      <c r="F139"/>
      <c r="G139"/>
      <c r="H139"/>
      <c r="I139"/>
      <c r="J139"/>
      <c r="K139"/>
      <c r="L139"/>
      <c r="M139"/>
      <c r="N139"/>
    </row>
    <row r="140" spans="3:14">
      <c r="C140"/>
      <c r="D140"/>
      <c r="E140"/>
      <c r="F140"/>
      <c r="G140"/>
      <c r="H140"/>
      <c r="I140"/>
      <c r="J140"/>
      <c r="K140"/>
      <c r="L140"/>
      <c r="M140"/>
      <c r="N140"/>
    </row>
    <row r="141" spans="3:14">
      <c r="C141"/>
      <c r="D141"/>
      <c r="E141"/>
      <c r="F141"/>
      <c r="G141"/>
      <c r="H141"/>
      <c r="I141"/>
      <c r="J141"/>
      <c r="K141"/>
      <c r="L141"/>
      <c r="M141"/>
      <c r="N141"/>
    </row>
    <row r="142" spans="3:14">
      <c r="C142"/>
      <c r="D142"/>
      <c r="E142"/>
      <c r="F142"/>
      <c r="G142"/>
      <c r="H142"/>
      <c r="I142"/>
      <c r="J142"/>
      <c r="K142"/>
      <c r="L142"/>
      <c r="M142"/>
      <c r="N142"/>
    </row>
    <row r="143" spans="3:14">
      <c r="C143"/>
      <c r="D143"/>
      <c r="E143"/>
      <c r="F143"/>
      <c r="G143"/>
      <c r="H143"/>
      <c r="I143"/>
      <c r="J143"/>
      <c r="K143"/>
      <c r="L143"/>
      <c r="M143"/>
      <c r="N143"/>
    </row>
    <row r="144" spans="3:14">
      <c r="C144"/>
      <c r="D144"/>
      <c r="E144"/>
      <c r="F144"/>
      <c r="G144"/>
      <c r="H144"/>
      <c r="I144"/>
      <c r="J144"/>
      <c r="K144"/>
      <c r="L144"/>
      <c r="M144"/>
      <c r="N144"/>
    </row>
    <row r="145" spans="3:14">
      <c r="C145"/>
      <c r="D145"/>
      <c r="E145"/>
      <c r="F145"/>
      <c r="G145"/>
      <c r="H145"/>
      <c r="I145"/>
      <c r="J145"/>
      <c r="K145"/>
      <c r="L145"/>
      <c r="M145"/>
      <c r="N145"/>
    </row>
    <row r="146" spans="3:14">
      <c r="C146"/>
      <c r="D146"/>
      <c r="E146"/>
      <c r="F146"/>
      <c r="G146"/>
      <c r="H146"/>
      <c r="I146"/>
      <c r="J146"/>
      <c r="K146"/>
      <c r="L146"/>
      <c r="M146"/>
      <c r="N146"/>
    </row>
    <row r="147" spans="3:14">
      <c r="C147"/>
      <c r="D147"/>
      <c r="E147"/>
      <c r="F147"/>
      <c r="G147"/>
      <c r="H147"/>
      <c r="I147"/>
      <c r="J147"/>
      <c r="K147"/>
      <c r="L147"/>
      <c r="M147"/>
      <c r="N147"/>
    </row>
    <row r="148" spans="3:14">
      <c r="C148"/>
      <c r="D148"/>
      <c r="E148"/>
      <c r="F148"/>
      <c r="G148"/>
      <c r="H148"/>
      <c r="I148"/>
      <c r="J148"/>
      <c r="K148"/>
      <c r="L148"/>
      <c r="M148"/>
      <c r="N148"/>
    </row>
    <row r="149" spans="3:14">
      <c r="C149"/>
      <c r="D149"/>
      <c r="E149"/>
      <c r="F149"/>
      <c r="G149"/>
      <c r="H149"/>
      <c r="I149"/>
      <c r="J149"/>
      <c r="K149"/>
      <c r="L149"/>
      <c r="M149"/>
      <c r="N149"/>
    </row>
    <row r="150" spans="3:14">
      <c r="C150"/>
      <c r="D150"/>
      <c r="E150"/>
      <c r="F150"/>
      <c r="G150"/>
      <c r="H150"/>
      <c r="I150"/>
      <c r="J150"/>
      <c r="K150"/>
      <c r="L150"/>
      <c r="M150"/>
      <c r="N150"/>
    </row>
    <row r="151" spans="3:14">
      <c r="C151"/>
      <c r="D151"/>
      <c r="E151"/>
      <c r="F151"/>
      <c r="G151"/>
      <c r="H151"/>
      <c r="I151"/>
      <c r="J151"/>
      <c r="K151"/>
      <c r="L151"/>
      <c r="M151"/>
      <c r="N151"/>
    </row>
    <row r="152" spans="3:14">
      <c r="C152"/>
      <c r="D152"/>
      <c r="E152"/>
      <c r="F152"/>
      <c r="G152"/>
      <c r="H152"/>
      <c r="I152"/>
      <c r="J152"/>
      <c r="K152"/>
      <c r="L152"/>
      <c r="M152"/>
      <c r="N152"/>
    </row>
    <row r="153" spans="3:14">
      <c r="C153"/>
      <c r="D153"/>
      <c r="E153"/>
      <c r="F153"/>
      <c r="G153"/>
      <c r="H153"/>
      <c r="I153"/>
      <c r="J153"/>
      <c r="K153"/>
      <c r="L153"/>
      <c r="M153"/>
      <c r="N153"/>
    </row>
    <row r="154" spans="3:14">
      <c r="C154"/>
      <c r="D154"/>
      <c r="E154"/>
      <c r="F154"/>
      <c r="G154"/>
      <c r="H154"/>
      <c r="I154"/>
      <c r="J154"/>
      <c r="K154"/>
      <c r="L154"/>
      <c r="M154"/>
      <c r="N154"/>
    </row>
    <row r="155" spans="3:14">
      <c r="C155"/>
      <c r="D155"/>
      <c r="E155"/>
      <c r="F155"/>
      <c r="G155"/>
      <c r="H155"/>
      <c r="I155"/>
      <c r="J155"/>
      <c r="K155"/>
      <c r="L155"/>
      <c r="M155"/>
      <c r="N155"/>
    </row>
    <row r="156" spans="3:14">
      <c r="C156"/>
      <c r="D156"/>
      <c r="E156"/>
      <c r="F156"/>
      <c r="G156"/>
      <c r="H156"/>
      <c r="I156"/>
      <c r="J156"/>
      <c r="K156"/>
      <c r="L156"/>
      <c r="M156"/>
      <c r="N156"/>
    </row>
    <row r="157" spans="3:14">
      <c r="C157"/>
      <c r="D157"/>
      <c r="E157"/>
      <c r="F157"/>
      <c r="G157"/>
      <c r="H157"/>
      <c r="I157"/>
      <c r="J157"/>
      <c r="K157"/>
      <c r="L157"/>
      <c r="M157"/>
      <c r="N157"/>
    </row>
    <row r="158" spans="3:14">
      <c r="C158"/>
      <c r="D158"/>
      <c r="E158"/>
      <c r="F158"/>
      <c r="G158"/>
      <c r="H158"/>
      <c r="I158"/>
      <c r="J158"/>
      <c r="K158"/>
      <c r="L158"/>
      <c r="M158"/>
      <c r="N158"/>
    </row>
    <row r="159" spans="3:14">
      <c r="C159"/>
      <c r="D159"/>
      <c r="E159"/>
      <c r="F159"/>
      <c r="G159"/>
      <c r="H159"/>
      <c r="I159"/>
      <c r="J159"/>
      <c r="K159"/>
      <c r="L159"/>
      <c r="M159"/>
      <c r="N159"/>
    </row>
    <row r="160" spans="3:14">
      <c r="C160"/>
      <c r="D160"/>
      <c r="E160"/>
      <c r="F160"/>
      <c r="G160"/>
      <c r="H160"/>
      <c r="I160"/>
      <c r="J160"/>
      <c r="K160"/>
      <c r="L160"/>
      <c r="M160"/>
      <c r="N160"/>
    </row>
    <row r="161" spans="3:14">
      <c r="C161"/>
      <c r="D161"/>
      <c r="E161"/>
      <c r="F161"/>
      <c r="G161"/>
      <c r="H161"/>
      <c r="I161"/>
      <c r="J161"/>
      <c r="K161"/>
      <c r="L161"/>
      <c r="M161"/>
      <c r="N161"/>
    </row>
    <row r="162" spans="3:14">
      <c r="C162"/>
      <c r="D162"/>
      <c r="E162"/>
      <c r="F162"/>
      <c r="G162"/>
      <c r="H162"/>
      <c r="I162"/>
      <c r="J162"/>
      <c r="K162"/>
      <c r="L162"/>
      <c r="M162"/>
      <c r="N162"/>
    </row>
    <row r="163" spans="3:14">
      <c r="C163"/>
      <c r="D163"/>
      <c r="E163"/>
      <c r="F163"/>
      <c r="G163"/>
      <c r="H163"/>
      <c r="I163"/>
      <c r="J163"/>
      <c r="K163"/>
      <c r="L163"/>
      <c r="M163"/>
      <c r="N163"/>
    </row>
    <row r="164" spans="3:14">
      <c r="C164"/>
      <c r="D164"/>
      <c r="E164"/>
      <c r="F164"/>
      <c r="G164"/>
      <c r="H164"/>
      <c r="I164"/>
      <c r="J164"/>
      <c r="K164"/>
      <c r="L164"/>
      <c r="M164"/>
      <c r="N164"/>
    </row>
    <row r="165" spans="3:14">
      <c r="C165"/>
      <c r="D165"/>
      <c r="E165"/>
      <c r="F165"/>
      <c r="G165"/>
      <c r="H165"/>
      <c r="I165"/>
      <c r="J165"/>
      <c r="K165"/>
      <c r="L165"/>
      <c r="M165"/>
      <c r="N165"/>
    </row>
    <row r="166" spans="3:14">
      <c r="C166"/>
      <c r="D166"/>
      <c r="E166"/>
      <c r="F166"/>
      <c r="G166"/>
      <c r="H166"/>
      <c r="I166"/>
      <c r="J166"/>
      <c r="K166"/>
      <c r="L166"/>
      <c r="M166"/>
      <c r="N166"/>
    </row>
    <row r="167" spans="3:14">
      <c r="C167"/>
      <c r="D167"/>
      <c r="E167"/>
      <c r="F167"/>
      <c r="G167"/>
      <c r="H167"/>
      <c r="I167"/>
      <c r="J167"/>
      <c r="K167"/>
      <c r="L167"/>
      <c r="M167"/>
      <c r="N167"/>
    </row>
    <row r="168" spans="3:14">
      <c r="C168"/>
      <c r="D168"/>
      <c r="E168"/>
      <c r="F168"/>
      <c r="G168"/>
      <c r="H168"/>
      <c r="I168"/>
      <c r="J168"/>
      <c r="K168"/>
      <c r="L168"/>
      <c r="M168"/>
      <c r="N168"/>
    </row>
    <row r="169" spans="3:14">
      <c r="C169"/>
      <c r="D169"/>
      <c r="E169"/>
      <c r="F169"/>
      <c r="G169"/>
      <c r="H169"/>
      <c r="I169"/>
      <c r="J169"/>
      <c r="K169"/>
      <c r="L169"/>
      <c r="M169"/>
      <c r="N169"/>
    </row>
    <row r="170" spans="3:14">
      <c r="C170"/>
      <c r="D170"/>
      <c r="E170"/>
      <c r="F170"/>
      <c r="G170"/>
      <c r="H170"/>
      <c r="I170"/>
      <c r="J170"/>
      <c r="K170"/>
      <c r="L170"/>
      <c r="M170"/>
      <c r="N170"/>
    </row>
    <row r="171" spans="3:14">
      <c r="C171"/>
      <c r="D171"/>
      <c r="E171"/>
      <c r="F171"/>
      <c r="G171"/>
      <c r="H171"/>
      <c r="I171"/>
      <c r="J171"/>
      <c r="K171"/>
      <c r="L171"/>
      <c r="M171"/>
      <c r="N171"/>
    </row>
    <row r="172" spans="3:14">
      <c r="C172"/>
      <c r="D172"/>
      <c r="E172"/>
      <c r="F172"/>
      <c r="G172"/>
      <c r="H172"/>
      <c r="I172"/>
      <c r="J172"/>
      <c r="K172"/>
      <c r="L172"/>
      <c r="M172"/>
      <c r="N172"/>
    </row>
    <row r="173" spans="3:14">
      <c r="C173"/>
      <c r="D173"/>
      <c r="E173"/>
      <c r="F173"/>
      <c r="G173"/>
      <c r="H173"/>
      <c r="I173"/>
      <c r="J173"/>
      <c r="K173"/>
      <c r="L173"/>
      <c r="M173"/>
      <c r="N173"/>
    </row>
    <row r="174" spans="3:14">
      <c r="C174"/>
      <c r="D174"/>
      <c r="E174"/>
      <c r="F174"/>
      <c r="G174"/>
      <c r="H174"/>
      <c r="I174"/>
      <c r="J174"/>
      <c r="K174"/>
      <c r="L174"/>
      <c r="M174"/>
      <c r="N174"/>
    </row>
    <row r="175" spans="3:14">
      <c r="C175"/>
      <c r="D175"/>
      <c r="E175"/>
      <c r="F175"/>
      <c r="G175"/>
      <c r="H175"/>
      <c r="I175"/>
      <c r="J175"/>
      <c r="K175"/>
      <c r="L175"/>
      <c r="M175"/>
      <c r="N175"/>
    </row>
    <row r="176" spans="3:14">
      <c r="C176"/>
      <c r="D176"/>
      <c r="E176"/>
      <c r="F176"/>
      <c r="G176"/>
      <c r="H176"/>
      <c r="I176"/>
      <c r="J176"/>
      <c r="K176"/>
      <c r="L176"/>
      <c r="M176"/>
      <c r="N176"/>
    </row>
    <row r="177" spans="3:14">
      <c r="C177"/>
      <c r="D177"/>
      <c r="E177"/>
      <c r="F177"/>
      <c r="G177"/>
      <c r="H177"/>
      <c r="I177"/>
      <c r="J177"/>
      <c r="K177"/>
      <c r="L177"/>
      <c r="M177"/>
      <c r="N177"/>
    </row>
    <row r="178" spans="3:14">
      <c r="C178"/>
      <c r="D178"/>
      <c r="E178"/>
      <c r="F178"/>
      <c r="G178"/>
      <c r="H178"/>
      <c r="I178"/>
      <c r="J178"/>
      <c r="K178"/>
      <c r="L178"/>
      <c r="M178"/>
      <c r="N178"/>
    </row>
    <row r="179" spans="3:14">
      <c r="C179"/>
      <c r="D179"/>
      <c r="E179"/>
      <c r="F179"/>
      <c r="G179"/>
      <c r="H179"/>
      <c r="I179"/>
      <c r="J179"/>
      <c r="K179"/>
      <c r="L179"/>
      <c r="M179"/>
      <c r="N179"/>
    </row>
    <row r="180" spans="3:14">
      <c r="C180"/>
      <c r="D180"/>
      <c r="E180"/>
      <c r="F180"/>
      <c r="G180"/>
      <c r="H180"/>
      <c r="I180"/>
      <c r="J180"/>
      <c r="K180"/>
      <c r="L180"/>
      <c r="M180"/>
      <c r="N180"/>
    </row>
    <row r="181" spans="3:14">
      <c r="C181"/>
      <c r="D181"/>
      <c r="E181"/>
      <c r="F181"/>
      <c r="G181"/>
      <c r="H181"/>
      <c r="I181"/>
      <c r="J181"/>
      <c r="K181"/>
      <c r="L181"/>
      <c r="M181"/>
      <c r="N181"/>
    </row>
    <row r="182" spans="3:14">
      <c r="C182"/>
      <c r="D182"/>
      <c r="E182"/>
      <c r="F182"/>
      <c r="G182"/>
      <c r="H182"/>
      <c r="I182"/>
      <c r="J182"/>
      <c r="K182"/>
      <c r="L182"/>
      <c r="M182"/>
      <c r="N182"/>
    </row>
    <row r="183" spans="3:14">
      <c r="C183"/>
      <c r="D183"/>
      <c r="E183"/>
      <c r="F183"/>
      <c r="G183"/>
      <c r="H183"/>
      <c r="I183"/>
      <c r="J183"/>
      <c r="K183"/>
      <c r="L183"/>
      <c r="M183"/>
      <c r="N183"/>
    </row>
    <row r="184" spans="3:14">
      <c r="C184"/>
      <c r="D184"/>
      <c r="E184"/>
      <c r="F184"/>
      <c r="G184"/>
      <c r="H184"/>
      <c r="I184"/>
      <c r="J184"/>
      <c r="K184"/>
      <c r="L184"/>
      <c r="M184"/>
      <c r="N184"/>
    </row>
    <row r="185" spans="3:14">
      <c r="C185"/>
      <c r="D185"/>
      <c r="E185"/>
      <c r="F185"/>
      <c r="G185"/>
      <c r="H185"/>
      <c r="I185"/>
      <c r="J185"/>
      <c r="K185"/>
      <c r="L185"/>
      <c r="M185"/>
      <c r="N185"/>
    </row>
    <row r="186" spans="3:14">
      <c r="C186"/>
      <c r="D186"/>
      <c r="E186"/>
      <c r="F186"/>
      <c r="G186"/>
      <c r="H186"/>
      <c r="I186"/>
      <c r="J186"/>
      <c r="K186"/>
      <c r="L186"/>
      <c r="M186"/>
      <c r="N186"/>
    </row>
    <row r="187" spans="3:14">
      <c r="C187"/>
      <c r="D187"/>
      <c r="E187"/>
      <c r="F187"/>
      <c r="G187"/>
      <c r="H187"/>
      <c r="I187"/>
      <c r="J187"/>
      <c r="K187"/>
      <c r="L187"/>
      <c r="M187"/>
      <c r="N187"/>
    </row>
    <row r="188" spans="3:14">
      <c r="C188"/>
      <c r="D188"/>
      <c r="E188"/>
      <c r="F188"/>
      <c r="G188"/>
      <c r="H188"/>
      <c r="I188"/>
      <c r="J188"/>
      <c r="K188"/>
      <c r="L188"/>
      <c r="M188"/>
      <c r="N188"/>
    </row>
    <row r="189" spans="3:14">
      <c r="C189"/>
      <c r="D189"/>
      <c r="E189"/>
      <c r="F189"/>
      <c r="G189"/>
      <c r="H189"/>
      <c r="I189"/>
      <c r="J189"/>
      <c r="K189"/>
      <c r="L189"/>
      <c r="M189"/>
      <c r="N189"/>
    </row>
    <row r="190" spans="3:14">
      <c r="C190"/>
      <c r="D190"/>
      <c r="E190"/>
      <c r="F190"/>
      <c r="G190"/>
      <c r="H190"/>
      <c r="I190"/>
      <c r="J190"/>
      <c r="K190"/>
      <c r="L190"/>
      <c r="M190"/>
      <c r="N190"/>
    </row>
    <row r="191" spans="3:14">
      <c r="C191"/>
      <c r="D191"/>
      <c r="E191"/>
      <c r="F191"/>
      <c r="G191"/>
      <c r="H191"/>
      <c r="I191"/>
      <c r="J191"/>
      <c r="K191"/>
      <c r="L191"/>
      <c r="M191"/>
      <c r="N191"/>
    </row>
    <row r="192" spans="3:14">
      <c r="C192"/>
      <c r="D192"/>
      <c r="E192"/>
      <c r="F192"/>
      <c r="G192"/>
      <c r="H192"/>
      <c r="I192"/>
      <c r="J192"/>
      <c r="K192"/>
      <c r="L192"/>
      <c r="M192"/>
      <c r="N192"/>
    </row>
    <row r="193" spans="3:14">
      <c r="C193"/>
      <c r="D193"/>
      <c r="E193"/>
      <c r="F193"/>
      <c r="G193"/>
      <c r="H193"/>
      <c r="I193"/>
      <c r="J193"/>
      <c r="K193"/>
      <c r="L193"/>
      <c r="M193"/>
      <c r="N193"/>
    </row>
    <row r="194" spans="3:14">
      <c r="C194"/>
      <c r="D194"/>
      <c r="E194"/>
      <c r="F194"/>
      <c r="G194"/>
      <c r="H194"/>
      <c r="I194"/>
      <c r="J194"/>
      <c r="K194"/>
      <c r="L194"/>
      <c r="M194"/>
      <c r="N194"/>
    </row>
    <row r="195" spans="3:14">
      <c r="C195"/>
      <c r="D195"/>
      <c r="E195"/>
      <c r="F195"/>
      <c r="G195"/>
      <c r="H195"/>
      <c r="I195"/>
      <c r="J195"/>
      <c r="K195"/>
      <c r="L195"/>
      <c r="M195"/>
      <c r="N195"/>
    </row>
    <row r="196" spans="3:14">
      <c r="C196"/>
      <c r="D196"/>
      <c r="E196"/>
      <c r="F196"/>
      <c r="G196"/>
      <c r="H196"/>
      <c r="I196"/>
      <c r="J196"/>
      <c r="K196"/>
      <c r="L196"/>
      <c r="M196"/>
      <c r="N196"/>
    </row>
    <row r="197" spans="3:14">
      <c r="C197"/>
      <c r="D197"/>
      <c r="E197"/>
      <c r="F197"/>
      <c r="G197"/>
      <c r="H197"/>
      <c r="I197"/>
      <c r="J197"/>
      <c r="K197"/>
      <c r="L197"/>
      <c r="M197"/>
      <c r="N197"/>
    </row>
    <row r="198" spans="3:14">
      <c r="C198"/>
      <c r="D198"/>
      <c r="E198"/>
      <c r="F198"/>
      <c r="G198"/>
      <c r="H198"/>
      <c r="I198"/>
      <c r="J198"/>
      <c r="K198"/>
      <c r="L198"/>
      <c r="M198"/>
      <c r="N198"/>
    </row>
    <row r="199" spans="3:14">
      <c r="C199"/>
      <c r="D199"/>
      <c r="E199"/>
      <c r="F199"/>
      <c r="G199"/>
      <c r="H199"/>
      <c r="I199"/>
      <c r="J199"/>
      <c r="K199"/>
      <c r="L199"/>
      <c r="M199"/>
      <c r="N199"/>
    </row>
    <row r="200" spans="3:14">
      <c r="C200"/>
      <c r="D200"/>
      <c r="E200"/>
      <c r="F200"/>
      <c r="G200"/>
      <c r="H200"/>
      <c r="I200"/>
      <c r="J200"/>
      <c r="K200"/>
      <c r="L200"/>
      <c r="M200"/>
      <c r="N200"/>
    </row>
    <row r="201" spans="3:14">
      <c r="C201"/>
      <c r="D201"/>
      <c r="E201"/>
      <c r="F201"/>
      <c r="G201"/>
      <c r="H201"/>
      <c r="I201"/>
      <c r="J201"/>
      <c r="K201"/>
      <c r="L201"/>
      <c r="M201"/>
      <c r="N201"/>
    </row>
    <row r="202" spans="3:14">
      <c r="C202"/>
      <c r="D202"/>
      <c r="E202"/>
      <c r="F202"/>
      <c r="G202"/>
      <c r="H202"/>
      <c r="I202"/>
      <c r="J202"/>
      <c r="K202"/>
      <c r="L202"/>
      <c r="M202"/>
      <c r="N202"/>
    </row>
    <row r="203" spans="3:14">
      <c r="C203"/>
      <c r="D203"/>
      <c r="E203"/>
      <c r="F203"/>
      <c r="G203"/>
      <c r="H203"/>
      <c r="I203"/>
      <c r="J203"/>
      <c r="K203"/>
      <c r="L203"/>
      <c r="M203"/>
      <c r="N203"/>
    </row>
    <row r="204" spans="3:14">
      <c r="C204"/>
      <c r="D204"/>
      <c r="E204"/>
      <c r="F204"/>
      <c r="G204"/>
      <c r="H204"/>
      <c r="I204"/>
      <c r="J204"/>
      <c r="K204"/>
      <c r="L204"/>
      <c r="M204"/>
      <c r="N204"/>
    </row>
    <row r="205" spans="3:14">
      <c r="C205"/>
      <c r="D205"/>
      <c r="E205"/>
      <c r="F205"/>
      <c r="G205"/>
      <c r="H205"/>
      <c r="I205"/>
      <c r="J205"/>
      <c r="K205"/>
      <c r="L205"/>
      <c r="M205"/>
      <c r="N205"/>
    </row>
    <row r="206" spans="3:14">
      <c r="C206"/>
      <c r="D206"/>
      <c r="E206"/>
      <c r="F206"/>
      <c r="G206"/>
      <c r="H206"/>
      <c r="I206"/>
      <c r="J206"/>
      <c r="K206"/>
      <c r="L206"/>
      <c r="M206"/>
      <c r="N206"/>
    </row>
    <row r="207" spans="3:14">
      <c r="C207"/>
      <c r="D207"/>
      <c r="E207"/>
      <c r="F207"/>
      <c r="G207"/>
      <c r="H207"/>
      <c r="I207"/>
      <c r="J207"/>
      <c r="K207"/>
      <c r="L207"/>
      <c r="M207"/>
      <c r="N207"/>
    </row>
    <row r="208" spans="3:14">
      <c r="C208"/>
      <c r="D208"/>
      <c r="E208"/>
      <c r="F208"/>
      <c r="G208"/>
      <c r="H208"/>
      <c r="I208"/>
      <c r="J208"/>
      <c r="K208"/>
      <c r="L208"/>
      <c r="M208"/>
      <c r="N208"/>
    </row>
    <row r="209" spans="3:14">
      <c r="C209"/>
      <c r="D209"/>
      <c r="E209"/>
      <c r="F209"/>
      <c r="G209"/>
      <c r="H209"/>
      <c r="I209"/>
      <c r="J209"/>
      <c r="K209"/>
      <c r="L209"/>
      <c r="M209"/>
      <c r="N209"/>
    </row>
    <row r="210" spans="3:14">
      <c r="C210"/>
      <c r="D210"/>
      <c r="E210"/>
      <c r="F210"/>
      <c r="G210"/>
      <c r="H210"/>
      <c r="I210"/>
      <c r="J210"/>
      <c r="K210"/>
      <c r="L210"/>
      <c r="M210"/>
      <c r="N210"/>
    </row>
    <row r="211" spans="3:14">
      <c r="C211"/>
      <c r="D211"/>
      <c r="E211"/>
      <c r="F211"/>
      <c r="G211"/>
      <c r="H211"/>
      <c r="I211"/>
      <c r="J211"/>
      <c r="K211"/>
      <c r="L211"/>
      <c r="M211"/>
      <c r="N211"/>
    </row>
    <row r="212" spans="3:14">
      <c r="C212"/>
      <c r="D212"/>
      <c r="E212"/>
      <c r="F212"/>
      <c r="G212"/>
      <c r="H212"/>
      <c r="I212"/>
      <c r="J212"/>
      <c r="K212"/>
      <c r="L212"/>
      <c r="M212"/>
      <c r="N212"/>
    </row>
    <row r="213" spans="3:14">
      <c r="C213"/>
      <c r="D213"/>
      <c r="E213"/>
      <c r="F213"/>
      <c r="G213"/>
      <c r="H213"/>
      <c r="I213"/>
      <c r="J213"/>
      <c r="K213"/>
      <c r="L213"/>
      <c r="M213"/>
      <c r="N213"/>
    </row>
    <row r="214" spans="3:14">
      <c r="C214"/>
      <c r="D214"/>
      <c r="E214"/>
      <c r="F214"/>
      <c r="G214"/>
      <c r="H214"/>
      <c r="I214"/>
      <c r="J214"/>
      <c r="K214"/>
      <c r="L214"/>
      <c r="M214"/>
      <c r="N214"/>
    </row>
    <row r="215" spans="3:14">
      <c r="C215"/>
      <c r="D215"/>
      <c r="E215"/>
      <c r="F215"/>
      <c r="G215"/>
      <c r="H215"/>
      <c r="I215"/>
      <c r="J215"/>
      <c r="K215"/>
      <c r="L215"/>
      <c r="M215"/>
      <c r="N215"/>
    </row>
    <row r="216" spans="3:14">
      <c r="C216"/>
      <c r="D216"/>
      <c r="E216"/>
      <c r="F216"/>
      <c r="G216"/>
      <c r="H216"/>
      <c r="I216"/>
      <c r="J216"/>
      <c r="K216"/>
      <c r="L216"/>
      <c r="M216"/>
      <c r="N216"/>
    </row>
    <row r="217" spans="3:14">
      <c r="C217"/>
      <c r="D217"/>
      <c r="E217"/>
      <c r="F217"/>
      <c r="G217"/>
      <c r="H217"/>
      <c r="I217"/>
      <c r="J217"/>
      <c r="K217"/>
      <c r="L217"/>
      <c r="M217"/>
      <c r="N217"/>
    </row>
    <row r="218" spans="3:14">
      <c r="C218"/>
      <c r="D218"/>
      <c r="E218"/>
      <c r="F218"/>
      <c r="G218"/>
      <c r="H218"/>
      <c r="I218"/>
      <c r="J218"/>
      <c r="K218"/>
      <c r="L218"/>
      <c r="M218"/>
      <c r="N218"/>
    </row>
    <row r="219" spans="3:14">
      <c r="C219"/>
      <c r="D219"/>
      <c r="E219"/>
      <c r="F219"/>
      <c r="G219"/>
      <c r="H219"/>
      <c r="I219"/>
      <c r="J219"/>
      <c r="K219"/>
      <c r="L219"/>
      <c r="M219"/>
      <c r="N219"/>
    </row>
    <row r="220" spans="3:14">
      <c r="C220"/>
      <c r="D220"/>
      <c r="E220"/>
      <c r="F220"/>
      <c r="G220"/>
      <c r="H220"/>
      <c r="I220"/>
      <c r="J220"/>
      <c r="K220"/>
      <c r="L220"/>
      <c r="M220"/>
      <c r="N220"/>
    </row>
    <row r="221" spans="3:14">
      <c r="C221"/>
      <c r="D221"/>
      <c r="E221"/>
      <c r="F221"/>
      <c r="G221"/>
      <c r="H221"/>
      <c r="I221"/>
      <c r="J221"/>
      <c r="K221"/>
      <c r="L221"/>
      <c r="M221"/>
      <c r="N221"/>
    </row>
    <row r="222" spans="3:14">
      <c r="C222"/>
      <c r="D222"/>
      <c r="E222"/>
      <c r="F222"/>
      <c r="G222"/>
      <c r="H222"/>
      <c r="I222"/>
      <c r="J222"/>
      <c r="K222"/>
      <c r="L222"/>
      <c r="M222"/>
      <c r="N222"/>
    </row>
    <row r="223" spans="3:14">
      <c r="C223"/>
      <c r="D223"/>
      <c r="E223"/>
      <c r="F223"/>
      <c r="G223"/>
      <c r="H223"/>
      <c r="I223"/>
      <c r="J223"/>
      <c r="K223"/>
      <c r="L223"/>
      <c r="M223"/>
      <c r="N223"/>
    </row>
    <row r="224" spans="3:14">
      <c r="C224"/>
      <c r="D224"/>
      <c r="E224"/>
      <c r="F224"/>
      <c r="G224"/>
      <c r="H224"/>
      <c r="I224"/>
      <c r="J224"/>
      <c r="K224"/>
      <c r="L224"/>
      <c r="M224"/>
      <c r="N224"/>
    </row>
    <row r="225" spans="3:14">
      <c r="C225"/>
      <c r="D225"/>
      <c r="E225"/>
      <c r="F225"/>
      <c r="G225"/>
      <c r="H225"/>
      <c r="I225"/>
      <c r="J225"/>
      <c r="K225"/>
      <c r="L225"/>
      <c r="M225"/>
      <c r="N225"/>
    </row>
    <row r="226" spans="3:14">
      <c r="C226"/>
      <c r="D226"/>
      <c r="E226"/>
      <c r="F226"/>
      <c r="G226"/>
      <c r="H226"/>
      <c r="I226"/>
      <c r="J226"/>
      <c r="K226"/>
      <c r="L226"/>
      <c r="M226"/>
      <c r="N226"/>
    </row>
    <row r="227" spans="3:14">
      <c r="C227"/>
      <c r="D227"/>
      <c r="E227"/>
      <c r="F227"/>
      <c r="G227"/>
      <c r="H227"/>
      <c r="I227"/>
      <c r="J227"/>
      <c r="K227"/>
      <c r="L227"/>
      <c r="M227"/>
      <c r="N227"/>
    </row>
    <row r="228" spans="3:14">
      <c r="C228"/>
      <c r="D228"/>
      <c r="E228"/>
      <c r="F228"/>
      <c r="G228"/>
      <c r="H228"/>
      <c r="I228"/>
      <c r="J228"/>
      <c r="K228"/>
      <c r="L228"/>
      <c r="M228"/>
      <c r="N228"/>
    </row>
    <row r="229" spans="3:14">
      <c r="C229"/>
      <c r="D229"/>
      <c r="E229"/>
      <c r="F229"/>
      <c r="G229"/>
      <c r="H229"/>
      <c r="I229"/>
      <c r="J229"/>
      <c r="K229"/>
      <c r="L229"/>
      <c r="M229"/>
      <c r="N229"/>
    </row>
    <row r="230" spans="3:14">
      <c r="C230"/>
      <c r="D230"/>
      <c r="E230"/>
      <c r="F230"/>
      <c r="G230"/>
      <c r="H230"/>
      <c r="I230"/>
      <c r="J230"/>
      <c r="K230"/>
      <c r="L230"/>
      <c r="M230"/>
      <c r="N230"/>
    </row>
    <row r="231" spans="3:14">
      <c r="C231"/>
      <c r="D231"/>
      <c r="E231"/>
      <c r="F231"/>
      <c r="G231"/>
      <c r="H231"/>
      <c r="I231"/>
      <c r="J231"/>
      <c r="K231"/>
      <c r="L231"/>
      <c r="M231"/>
      <c r="N231"/>
    </row>
    <row r="232" spans="3:14">
      <c r="C232"/>
      <c r="D232"/>
      <c r="E232"/>
      <c r="F232"/>
      <c r="G232"/>
      <c r="H232"/>
      <c r="I232"/>
      <c r="J232"/>
      <c r="K232"/>
      <c r="L232"/>
      <c r="M232"/>
      <c r="N232"/>
    </row>
    <row r="233" spans="3:14">
      <c r="C233"/>
      <c r="D233"/>
      <c r="E233"/>
      <c r="F233"/>
      <c r="G233"/>
      <c r="H233"/>
      <c r="I233"/>
      <c r="J233"/>
      <c r="K233"/>
      <c r="L233"/>
      <c r="M233"/>
      <c r="N233"/>
    </row>
    <row r="234" spans="3:14">
      <c r="C234"/>
      <c r="D234"/>
      <c r="E234"/>
      <c r="F234"/>
      <c r="G234"/>
      <c r="H234"/>
      <c r="I234"/>
      <c r="J234"/>
      <c r="K234"/>
      <c r="L234"/>
      <c r="M234"/>
      <c r="N234"/>
    </row>
    <row r="235" spans="3:14">
      <c r="C235"/>
      <c r="D235"/>
      <c r="E235"/>
      <c r="F235"/>
      <c r="G235"/>
      <c r="H235"/>
      <c r="I235"/>
      <c r="J235"/>
      <c r="K235"/>
      <c r="L235"/>
      <c r="M235"/>
      <c r="N235"/>
    </row>
    <row r="236" spans="3:14">
      <c r="C236"/>
      <c r="D236"/>
      <c r="E236"/>
      <c r="F236"/>
      <c r="G236"/>
      <c r="H236"/>
      <c r="I236"/>
      <c r="J236"/>
      <c r="K236"/>
      <c r="L236"/>
      <c r="M236"/>
      <c r="N236"/>
    </row>
    <row r="237" spans="3:14">
      <c r="C237"/>
      <c r="D237"/>
      <c r="E237"/>
      <c r="F237"/>
      <c r="G237"/>
      <c r="H237"/>
      <c r="I237"/>
      <c r="J237"/>
      <c r="K237"/>
      <c r="L237"/>
      <c r="M237"/>
      <c r="N237"/>
    </row>
    <row r="238" spans="3:14">
      <c r="C238"/>
      <c r="D238"/>
      <c r="E238"/>
      <c r="F238"/>
      <c r="G238"/>
      <c r="H238"/>
      <c r="I238"/>
      <c r="J238"/>
      <c r="K238"/>
      <c r="L238"/>
      <c r="M238"/>
      <c r="N238"/>
    </row>
    <row r="239" spans="3:14">
      <c r="C239"/>
      <c r="D239"/>
      <c r="E239"/>
      <c r="F239"/>
      <c r="G239"/>
      <c r="H239"/>
      <c r="I239"/>
      <c r="J239"/>
      <c r="K239"/>
      <c r="L239"/>
      <c r="M239"/>
      <c r="N239"/>
    </row>
    <row r="240" spans="3:14">
      <c r="C240"/>
      <c r="D240"/>
      <c r="E240"/>
      <c r="F240"/>
      <c r="G240"/>
      <c r="H240"/>
      <c r="I240"/>
      <c r="J240"/>
      <c r="K240"/>
      <c r="L240"/>
      <c r="M240"/>
      <c r="N240"/>
    </row>
    <row r="241" spans="3:14">
      <c r="C241"/>
      <c r="D241"/>
      <c r="E241"/>
      <c r="F241"/>
      <c r="G241"/>
      <c r="H241"/>
      <c r="I241"/>
      <c r="J241"/>
      <c r="K241"/>
      <c r="L241"/>
      <c r="M241"/>
      <c r="N241"/>
    </row>
    <row r="242" spans="3:14">
      <c r="C242"/>
      <c r="D242"/>
      <c r="E242"/>
      <c r="F242"/>
      <c r="G242"/>
      <c r="H242"/>
      <c r="I242"/>
      <c r="J242"/>
      <c r="K242"/>
      <c r="L242"/>
      <c r="M242"/>
      <c r="N242"/>
    </row>
    <row r="243" spans="3:14">
      <c r="C243"/>
      <c r="D243"/>
      <c r="E243"/>
      <c r="F243"/>
      <c r="G243"/>
      <c r="H243"/>
      <c r="I243"/>
      <c r="J243"/>
      <c r="K243"/>
      <c r="L243"/>
      <c r="M243"/>
      <c r="N243"/>
    </row>
    <row r="244" spans="3:14">
      <c r="C244"/>
      <c r="D244"/>
      <c r="E244"/>
      <c r="F244"/>
      <c r="G244"/>
      <c r="H244"/>
      <c r="I244"/>
      <c r="J244"/>
      <c r="K244"/>
      <c r="L244"/>
      <c r="M244"/>
      <c r="N244"/>
    </row>
    <row r="245" spans="3:14">
      <c r="C245"/>
      <c r="D245"/>
      <c r="E245"/>
      <c r="F245"/>
      <c r="G245"/>
      <c r="H245"/>
      <c r="I245"/>
      <c r="J245"/>
      <c r="K245"/>
      <c r="L245"/>
      <c r="M245"/>
      <c r="N245"/>
    </row>
    <row r="246" spans="3:14">
      <c r="C246"/>
      <c r="D246"/>
      <c r="E246"/>
      <c r="F246"/>
      <c r="G246"/>
      <c r="H246"/>
      <c r="I246"/>
      <c r="J246"/>
      <c r="K246"/>
      <c r="L246"/>
      <c r="M246"/>
      <c r="N246"/>
    </row>
    <row r="247" spans="3:14">
      <c r="C247"/>
      <c r="D247"/>
      <c r="E247"/>
      <c r="F247"/>
      <c r="G247"/>
      <c r="H247"/>
      <c r="I247"/>
      <c r="J247"/>
      <c r="K247"/>
      <c r="L247"/>
      <c r="M247"/>
      <c r="N247"/>
    </row>
    <row r="248" spans="3:14">
      <c r="C248"/>
      <c r="D248"/>
      <c r="E248"/>
      <c r="F248"/>
      <c r="G248"/>
      <c r="H248"/>
      <c r="I248"/>
      <c r="J248"/>
      <c r="K248"/>
      <c r="L248"/>
      <c r="M248"/>
      <c r="N248"/>
    </row>
    <row r="249" spans="3:14">
      <c r="C249"/>
      <c r="D249"/>
      <c r="E249"/>
      <c r="F249"/>
      <c r="G249"/>
      <c r="H249"/>
      <c r="I249"/>
      <c r="J249"/>
      <c r="K249"/>
      <c r="L249"/>
      <c r="M249"/>
      <c r="N249"/>
    </row>
    <row r="250" spans="3:14">
      <c r="C250"/>
      <c r="D250"/>
      <c r="E250"/>
      <c r="F250"/>
      <c r="G250"/>
      <c r="H250"/>
      <c r="I250"/>
      <c r="J250"/>
      <c r="K250"/>
      <c r="L250"/>
      <c r="M250"/>
      <c r="N250"/>
    </row>
    <row r="251" spans="3:14">
      <c r="C251"/>
      <c r="D251"/>
      <c r="E251"/>
      <c r="F251"/>
      <c r="G251"/>
      <c r="H251"/>
      <c r="I251"/>
      <c r="J251"/>
      <c r="K251"/>
      <c r="L251"/>
      <c r="M251"/>
      <c r="N251"/>
    </row>
    <row r="252" spans="3:14">
      <c r="C252"/>
      <c r="D252"/>
      <c r="E252"/>
      <c r="F252"/>
      <c r="G252"/>
      <c r="H252"/>
      <c r="I252"/>
      <c r="J252"/>
      <c r="K252"/>
      <c r="L252"/>
      <c r="M252"/>
      <c r="N252"/>
    </row>
    <row r="253" spans="3:14">
      <c r="C253"/>
      <c r="D253"/>
      <c r="E253"/>
      <c r="F253"/>
      <c r="G253"/>
      <c r="H253"/>
      <c r="I253"/>
      <c r="J253"/>
      <c r="K253"/>
      <c r="L253"/>
      <c r="M253"/>
      <c r="N253"/>
    </row>
    <row r="254" spans="3:14">
      <c r="C254"/>
      <c r="D254"/>
      <c r="E254"/>
      <c r="F254"/>
      <c r="G254"/>
      <c r="H254"/>
      <c r="I254"/>
      <c r="J254"/>
      <c r="K254"/>
      <c r="L254"/>
      <c r="M254"/>
      <c r="N254"/>
    </row>
    <row r="255" spans="3:14">
      <c r="C255"/>
      <c r="D255"/>
      <c r="E255"/>
      <c r="F255"/>
      <c r="G255"/>
      <c r="H255"/>
      <c r="I255"/>
      <c r="J255"/>
      <c r="K255"/>
      <c r="L255"/>
      <c r="M255"/>
      <c r="N255"/>
    </row>
    <row r="256" spans="3:14">
      <c r="C256"/>
      <c r="D256"/>
      <c r="E256"/>
      <c r="F256"/>
      <c r="G256"/>
      <c r="H256"/>
      <c r="I256"/>
      <c r="J256"/>
      <c r="K256"/>
      <c r="L256"/>
      <c r="M256"/>
      <c r="N256"/>
    </row>
    <row r="257" spans="3:14">
      <c r="C257"/>
      <c r="D257"/>
      <c r="E257"/>
      <c r="F257"/>
      <c r="G257"/>
      <c r="H257"/>
      <c r="I257"/>
      <c r="J257"/>
      <c r="K257"/>
      <c r="L257"/>
      <c r="M257"/>
      <c r="N257"/>
    </row>
    <row r="258" spans="3:14">
      <c r="C258"/>
      <c r="D258"/>
      <c r="E258"/>
      <c r="F258"/>
      <c r="G258"/>
      <c r="H258"/>
      <c r="I258"/>
      <c r="J258"/>
      <c r="K258"/>
      <c r="L258"/>
      <c r="M258"/>
      <c r="N258"/>
    </row>
    <row r="259" spans="3:14">
      <c r="C259"/>
      <c r="D259"/>
      <c r="E259"/>
      <c r="F259"/>
      <c r="G259"/>
      <c r="H259"/>
      <c r="I259"/>
      <c r="J259"/>
      <c r="K259"/>
      <c r="L259"/>
      <c r="M259"/>
      <c r="N259"/>
    </row>
    <row r="260" spans="3:14">
      <c r="C260"/>
      <c r="D260"/>
      <c r="E260"/>
      <c r="F260"/>
      <c r="G260"/>
      <c r="H260"/>
      <c r="I260"/>
      <c r="J260"/>
      <c r="K260"/>
      <c r="L260"/>
      <c r="M260"/>
      <c r="N260"/>
    </row>
    <row r="261" spans="3:14">
      <c r="C261"/>
      <c r="D261"/>
      <c r="E261"/>
      <c r="F261"/>
      <c r="G261"/>
      <c r="H261"/>
      <c r="I261"/>
      <c r="J261"/>
      <c r="K261"/>
      <c r="L261"/>
      <c r="M261"/>
      <c r="N261"/>
    </row>
    <row r="262" spans="3:14">
      <c r="C262"/>
      <c r="D262"/>
      <c r="E262"/>
      <c r="F262"/>
      <c r="G262"/>
      <c r="H262"/>
      <c r="I262"/>
      <c r="J262"/>
      <c r="K262"/>
      <c r="L262"/>
      <c r="M262"/>
      <c r="N262"/>
    </row>
    <row r="263" spans="3:14">
      <c r="C263"/>
      <c r="D263"/>
      <c r="E263"/>
      <c r="F263"/>
      <c r="G263"/>
      <c r="H263"/>
      <c r="I263"/>
      <c r="J263"/>
      <c r="K263"/>
      <c r="L263"/>
      <c r="M263"/>
      <c r="N263"/>
    </row>
    <row r="264" spans="3:14">
      <c r="C264"/>
      <c r="D264"/>
      <c r="E264"/>
      <c r="F264"/>
      <c r="G264"/>
      <c r="H264"/>
      <c r="I264"/>
      <c r="J264"/>
      <c r="K264"/>
      <c r="L264"/>
      <c r="M264"/>
      <c r="N264"/>
    </row>
    <row r="265" spans="3:14">
      <c r="C265"/>
      <c r="D265"/>
      <c r="E265"/>
      <c r="F265"/>
      <c r="G265"/>
      <c r="H265"/>
      <c r="I265"/>
      <c r="J265"/>
      <c r="K265"/>
      <c r="L265"/>
      <c r="M265"/>
      <c r="N265"/>
    </row>
    <row r="266" spans="3:14">
      <c r="C266"/>
      <c r="D266"/>
      <c r="E266"/>
      <c r="F266"/>
      <c r="G266"/>
      <c r="H266"/>
      <c r="I266"/>
      <c r="J266"/>
      <c r="K266"/>
      <c r="L266"/>
      <c r="M266"/>
      <c r="N266"/>
    </row>
    <row r="267" spans="3:14">
      <c r="C267"/>
      <c r="D267"/>
      <c r="E267"/>
      <c r="F267"/>
      <c r="G267"/>
      <c r="H267"/>
      <c r="I267"/>
      <c r="J267"/>
      <c r="K267"/>
      <c r="L267"/>
      <c r="M267"/>
      <c r="N267"/>
    </row>
    <row r="268" spans="3:14">
      <c r="C268"/>
      <c r="D268"/>
      <c r="E268"/>
      <c r="F268"/>
      <c r="G268"/>
      <c r="H268"/>
      <c r="I268"/>
      <c r="J268"/>
      <c r="K268"/>
      <c r="L268"/>
      <c r="M268"/>
      <c r="N268"/>
    </row>
    <row r="269" spans="3:14">
      <c r="C269"/>
      <c r="D269"/>
      <c r="E269"/>
      <c r="F269"/>
      <c r="G269"/>
      <c r="H269"/>
      <c r="I269"/>
      <c r="J269"/>
      <c r="K269"/>
      <c r="L269"/>
      <c r="M269"/>
      <c r="N269"/>
    </row>
  </sheetData>
  <sortState xmlns:xlrd2="http://schemas.microsoft.com/office/spreadsheetml/2017/richdata2" ref="A9:Q41">
    <sortCondition ref="A9:A41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31496062992125984" right="0.23622047244094491" top="0.35433070866141736" bottom="0.47244094488188981" header="0.31496062992125984" footer="0.23622047244094491"/>
  <pageSetup paperSize="9" scale="58" orientation="landscape" r:id="rId1"/>
  <headerFooter>
    <oddFooter>&amp;RPag. 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A1:Q273"/>
  <sheetViews>
    <sheetView showGridLines="0" zoomScale="90" zoomScaleNormal="90" zoomScaleSheetLayoutView="90" workbookViewId="0">
      <pane xSplit="1" topLeftCell="G32" activePane="topRight" state="frozen"/>
      <selection pane="topRight" activeCell="H36" sqref="H36"/>
      <selection activeCell="F35" sqref="F35"/>
    </sheetView>
  </sheetViews>
  <sheetFormatPr defaultColWidth="8.85546875" defaultRowHeight="15.75"/>
  <cols>
    <col min="1" max="1" width="52.140625" style="22" customWidth="1"/>
    <col min="2" max="2" width="12" style="23" customWidth="1"/>
    <col min="3" max="6" width="11.85546875" style="23" customWidth="1"/>
    <col min="7" max="7" width="11.85546875" style="36" customWidth="1"/>
    <col min="8" max="8" width="11.85546875" style="23" customWidth="1"/>
    <col min="9" max="14" width="11.85546875" customWidth="1"/>
    <col min="15" max="15" width="9.42578125" style="19" customWidth="1"/>
    <col min="16" max="16" width="9" customWidth="1"/>
    <col min="17" max="17" width="10.140625" style="20" customWidth="1"/>
  </cols>
  <sheetData>
    <row r="1" spans="1:17" ht="51" customHeight="1"/>
    <row r="2" spans="1:17">
      <c r="A2" s="338"/>
      <c r="B2" s="338"/>
      <c r="C2" s="338"/>
      <c r="D2" s="338"/>
      <c r="E2" s="338"/>
      <c r="F2" s="338"/>
      <c r="G2" s="338"/>
      <c r="H2" s="338"/>
    </row>
    <row r="3" spans="1:17">
      <c r="A3" s="338"/>
      <c r="B3" s="338"/>
      <c r="C3" s="338"/>
      <c r="D3" s="338"/>
      <c r="E3" s="338"/>
      <c r="F3" s="338"/>
      <c r="G3" s="338"/>
      <c r="H3" s="338"/>
    </row>
    <row r="4" spans="1:17" ht="21" customHeight="1"/>
    <row r="5" spans="1:17" s="11" customFormat="1" ht="18.75" customHeight="1">
      <c r="A5" s="339" t="s">
        <v>0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</row>
    <row r="6" spans="1:17" s="11" customFormat="1" ht="20.25" customHeight="1">
      <c r="A6" s="339" t="s">
        <v>81</v>
      </c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</row>
    <row r="7" spans="1:17" s="24" customFormat="1" ht="22.5" customHeight="1">
      <c r="A7" s="354" t="s">
        <v>2</v>
      </c>
      <c r="B7" s="355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56" t="s">
        <v>16</v>
      </c>
      <c r="P7" s="356"/>
      <c r="Q7" s="356"/>
    </row>
    <row r="8" spans="1:17" s="24" customFormat="1" ht="18" customHeight="1">
      <c r="A8" s="354"/>
      <c r="B8" s="355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18.75" customHeight="1">
      <c r="A9" s="259" t="s">
        <v>20</v>
      </c>
      <c r="B9" s="260">
        <v>122</v>
      </c>
      <c r="C9" s="267">
        <v>138</v>
      </c>
      <c r="D9" s="304">
        <v>170</v>
      </c>
      <c r="E9" s="261">
        <v>207</v>
      </c>
      <c r="F9" s="261" t="s">
        <v>46</v>
      </c>
      <c r="G9" s="272">
        <v>129</v>
      </c>
      <c r="H9" s="261">
        <v>97</v>
      </c>
      <c r="I9" s="261"/>
      <c r="J9" s="261"/>
      <c r="K9" s="261"/>
      <c r="L9" s="261"/>
      <c r="M9" s="261"/>
      <c r="N9" s="261"/>
      <c r="O9" s="47">
        <f t="shared" ref="O9:O46" si="0">B9*(IF(C9="",0,1)+IF(D9="",0,1)+IF(E9="",0,1)+IF(F9="",0,1)+IF(G9="",0,1)+IF(H9="",0,1)+IF(I9="",0,1)+IF(J9="",0,1)+IF(K9="",0,1)+IF(L9="",0,1)+IF(M9="",0,1)+IF(N9="",0,1))</f>
        <v>732</v>
      </c>
      <c r="P9" s="47">
        <f t="shared" ref="P9:P25" si="1">SUM(C9:N9)</f>
        <v>741</v>
      </c>
      <c r="Q9" s="54">
        <f t="shared" ref="Q9:Q25" si="2">IF(O9=0,"-",P9/O9)</f>
        <v>1.0122950819672132</v>
      </c>
    </row>
    <row r="10" spans="1:17" ht="18.75" customHeight="1">
      <c r="A10" s="259" t="s">
        <v>82</v>
      </c>
      <c r="B10" s="260">
        <v>10</v>
      </c>
      <c r="C10" s="267">
        <v>7</v>
      </c>
      <c r="D10" s="304">
        <v>11</v>
      </c>
      <c r="E10" s="261">
        <v>10</v>
      </c>
      <c r="F10" s="261" t="s">
        <v>46</v>
      </c>
      <c r="G10" s="272">
        <v>15</v>
      </c>
      <c r="H10" s="261">
        <v>12</v>
      </c>
      <c r="I10" s="261"/>
      <c r="J10" s="261"/>
      <c r="K10" s="261"/>
      <c r="L10" s="261"/>
      <c r="M10" s="261"/>
      <c r="N10" s="261"/>
      <c r="O10" s="47">
        <f t="shared" si="0"/>
        <v>60</v>
      </c>
      <c r="P10" s="47">
        <f t="shared" si="1"/>
        <v>55</v>
      </c>
      <c r="Q10" s="54">
        <f t="shared" si="2"/>
        <v>0.91666666666666663</v>
      </c>
    </row>
    <row r="11" spans="1:17" ht="18.75" customHeight="1">
      <c r="A11" s="259" t="s">
        <v>21</v>
      </c>
      <c r="B11" s="260">
        <v>96</v>
      </c>
      <c r="C11" s="267">
        <v>50</v>
      </c>
      <c r="D11" s="304">
        <v>49</v>
      </c>
      <c r="E11" s="261">
        <v>98</v>
      </c>
      <c r="F11" s="261" t="s">
        <v>46</v>
      </c>
      <c r="G11" s="274">
        <v>94</v>
      </c>
      <c r="H11" s="261">
        <v>5</v>
      </c>
      <c r="I11" s="261"/>
      <c r="J11" s="261"/>
      <c r="K11" s="261"/>
      <c r="L11" s="261"/>
      <c r="M11" s="261"/>
      <c r="N11" s="261"/>
      <c r="O11" s="47">
        <f t="shared" si="0"/>
        <v>576</v>
      </c>
      <c r="P11" s="47">
        <f t="shared" si="1"/>
        <v>296</v>
      </c>
      <c r="Q11" s="54">
        <f t="shared" si="2"/>
        <v>0.51388888888888884</v>
      </c>
    </row>
    <row r="12" spans="1:17" ht="18.75" customHeight="1">
      <c r="A12" s="259" t="s">
        <v>57</v>
      </c>
      <c r="B12" s="260">
        <v>64</v>
      </c>
      <c r="C12" s="267">
        <v>30</v>
      </c>
      <c r="D12" s="304">
        <v>77</v>
      </c>
      <c r="E12" s="261">
        <v>79</v>
      </c>
      <c r="F12" s="261" t="s">
        <v>46</v>
      </c>
      <c r="G12" s="275">
        <v>46</v>
      </c>
      <c r="H12" s="261">
        <v>63</v>
      </c>
      <c r="I12" s="261"/>
      <c r="J12" s="261"/>
      <c r="K12" s="261"/>
      <c r="L12" s="261"/>
      <c r="M12" s="261"/>
      <c r="N12" s="261"/>
      <c r="O12" s="47">
        <f t="shared" si="0"/>
        <v>384</v>
      </c>
      <c r="P12" s="47">
        <f t="shared" si="1"/>
        <v>295</v>
      </c>
      <c r="Q12" s="54">
        <f t="shared" si="2"/>
        <v>0.76822916666666663</v>
      </c>
    </row>
    <row r="13" spans="1:17" ht="18.75" customHeight="1">
      <c r="A13" s="259" t="s">
        <v>22</v>
      </c>
      <c r="B13" s="260">
        <v>46</v>
      </c>
      <c r="C13" s="267">
        <v>27</v>
      </c>
      <c r="D13" s="304">
        <v>60</v>
      </c>
      <c r="E13" s="261">
        <v>95</v>
      </c>
      <c r="F13" s="261" t="s">
        <v>46</v>
      </c>
      <c r="G13" s="275">
        <v>69</v>
      </c>
      <c r="H13" s="261">
        <v>59</v>
      </c>
      <c r="I13" s="261"/>
      <c r="J13" s="261"/>
      <c r="K13" s="261"/>
      <c r="L13" s="261"/>
      <c r="M13" s="261"/>
      <c r="N13" s="261"/>
      <c r="O13" s="47">
        <f t="shared" si="0"/>
        <v>276</v>
      </c>
      <c r="P13" s="47">
        <f t="shared" si="1"/>
        <v>310</v>
      </c>
      <c r="Q13" s="54">
        <f t="shared" si="2"/>
        <v>1.1231884057971016</v>
      </c>
    </row>
    <row r="14" spans="1:17" ht="18.75" customHeight="1">
      <c r="A14" s="259" t="s">
        <v>23</v>
      </c>
      <c r="B14" s="260">
        <v>60</v>
      </c>
      <c r="C14" s="267">
        <v>14</v>
      </c>
      <c r="D14" s="304">
        <v>11</v>
      </c>
      <c r="E14" s="261">
        <v>8</v>
      </c>
      <c r="F14" s="261" t="s">
        <v>46</v>
      </c>
      <c r="G14" s="275">
        <v>0</v>
      </c>
      <c r="H14" s="261">
        <v>0</v>
      </c>
      <c r="I14" s="261"/>
      <c r="J14" s="261"/>
      <c r="K14" s="261"/>
      <c r="L14" s="261"/>
      <c r="M14" s="261"/>
      <c r="N14" s="261"/>
      <c r="O14" s="47">
        <f t="shared" si="0"/>
        <v>360</v>
      </c>
      <c r="P14" s="47">
        <f t="shared" si="1"/>
        <v>33</v>
      </c>
      <c r="Q14" s="54">
        <f t="shared" si="2"/>
        <v>9.166666666666666E-2</v>
      </c>
    </row>
    <row r="15" spans="1:17" ht="16.5">
      <c r="A15" s="259" t="s">
        <v>24</v>
      </c>
      <c r="B15" s="260">
        <f>92+60</f>
        <v>152</v>
      </c>
      <c r="C15" s="267">
        <v>181</v>
      </c>
      <c r="D15" s="304">
        <v>171</v>
      </c>
      <c r="E15" s="261">
        <v>81</v>
      </c>
      <c r="F15" s="261" t="s">
        <v>46</v>
      </c>
      <c r="G15" s="275">
        <v>102</v>
      </c>
      <c r="H15" s="261">
        <v>102</v>
      </c>
      <c r="I15" s="261"/>
      <c r="J15" s="261"/>
      <c r="K15" s="261"/>
      <c r="L15" s="261"/>
      <c r="M15" s="261"/>
      <c r="N15" s="261"/>
      <c r="O15" s="47">
        <f t="shared" si="0"/>
        <v>912</v>
      </c>
      <c r="P15" s="47">
        <f t="shared" si="1"/>
        <v>637</v>
      </c>
      <c r="Q15" s="54">
        <f t="shared" si="2"/>
        <v>0.69846491228070173</v>
      </c>
    </row>
    <row r="16" spans="1:17" ht="18.75" customHeight="1">
      <c r="A16" s="259" t="s">
        <v>83</v>
      </c>
      <c r="B16" s="260">
        <f>576+288</f>
        <v>864</v>
      </c>
      <c r="C16" s="268">
        <v>1055</v>
      </c>
      <c r="D16" s="305">
        <v>924</v>
      </c>
      <c r="E16" s="261">
        <v>1098</v>
      </c>
      <c r="F16" s="261">
        <v>896</v>
      </c>
      <c r="G16" s="261">
        <v>725</v>
      </c>
      <c r="H16" s="261">
        <v>617</v>
      </c>
      <c r="I16" s="261"/>
      <c r="J16" s="261"/>
      <c r="K16" s="261"/>
      <c r="L16" s="261"/>
      <c r="M16" s="261"/>
      <c r="N16" s="261"/>
      <c r="O16" s="47">
        <f t="shared" si="0"/>
        <v>5184</v>
      </c>
      <c r="P16" s="47">
        <f t="shared" si="1"/>
        <v>5315</v>
      </c>
      <c r="Q16" s="54">
        <f t="shared" si="2"/>
        <v>1.025270061728395</v>
      </c>
    </row>
    <row r="17" spans="1:17" ht="18.75" customHeight="1">
      <c r="A17" s="259" t="s">
        <v>74</v>
      </c>
      <c r="B17" s="260">
        <v>900</v>
      </c>
      <c r="C17" s="268">
        <v>603</v>
      </c>
      <c r="D17" s="305">
        <v>591</v>
      </c>
      <c r="E17" s="262">
        <v>731</v>
      </c>
      <c r="F17" s="262">
        <v>812</v>
      </c>
      <c r="G17" s="262">
        <v>1007</v>
      </c>
      <c r="H17" s="261">
        <v>729</v>
      </c>
      <c r="I17" s="261"/>
      <c r="J17" s="261"/>
      <c r="K17" s="261"/>
      <c r="L17" s="261"/>
      <c r="M17" s="261"/>
      <c r="N17" s="261"/>
      <c r="O17" s="47">
        <f t="shared" si="0"/>
        <v>5400</v>
      </c>
      <c r="P17" s="47">
        <f t="shared" si="1"/>
        <v>4473</v>
      </c>
      <c r="Q17" s="54">
        <f t="shared" si="2"/>
        <v>0.82833333333333337</v>
      </c>
    </row>
    <row r="18" spans="1:17" ht="19.5" customHeight="1">
      <c r="A18" s="259" t="s">
        <v>27</v>
      </c>
      <c r="B18" s="260">
        <v>528</v>
      </c>
      <c r="C18" s="268">
        <v>488</v>
      </c>
      <c r="D18" s="305">
        <v>229</v>
      </c>
      <c r="E18" s="262">
        <v>495</v>
      </c>
      <c r="F18" s="262">
        <v>402</v>
      </c>
      <c r="G18" s="262">
        <v>409</v>
      </c>
      <c r="H18" s="261">
        <v>390</v>
      </c>
      <c r="I18" s="261"/>
      <c r="J18" s="261"/>
      <c r="K18" s="261"/>
      <c r="L18" s="261"/>
      <c r="M18" s="261"/>
      <c r="N18" s="261"/>
      <c r="O18" s="47">
        <f t="shared" si="0"/>
        <v>3168</v>
      </c>
      <c r="P18" s="47">
        <f t="shared" si="1"/>
        <v>2413</v>
      </c>
      <c r="Q18" s="54">
        <f t="shared" si="2"/>
        <v>0.76167929292929293</v>
      </c>
    </row>
    <row r="19" spans="1:17" ht="18.75" customHeight="1">
      <c r="A19" s="259" t="s">
        <v>28</v>
      </c>
      <c r="B19" s="260">
        <v>264</v>
      </c>
      <c r="C19" s="262">
        <v>232</v>
      </c>
      <c r="D19" s="307">
        <v>240</v>
      </c>
      <c r="E19" s="262">
        <v>393</v>
      </c>
      <c r="F19" s="262">
        <v>239</v>
      </c>
      <c r="G19" s="262">
        <v>207</v>
      </c>
      <c r="H19" s="261">
        <v>281</v>
      </c>
      <c r="I19" s="261"/>
      <c r="J19" s="261"/>
      <c r="K19" s="261"/>
      <c r="L19" s="261"/>
      <c r="M19" s="261"/>
      <c r="N19" s="261"/>
      <c r="O19" s="47">
        <f t="shared" si="0"/>
        <v>1584</v>
      </c>
      <c r="P19" s="47">
        <f t="shared" si="1"/>
        <v>1592</v>
      </c>
      <c r="Q19" s="54">
        <f t="shared" si="2"/>
        <v>1.005050505050505</v>
      </c>
    </row>
    <row r="20" spans="1:17" ht="18.75" customHeight="1">
      <c r="A20" s="259" t="s">
        <v>75</v>
      </c>
      <c r="B20" s="263">
        <v>2080</v>
      </c>
      <c r="C20" s="285">
        <v>1828</v>
      </c>
      <c r="D20" s="309">
        <v>1628</v>
      </c>
      <c r="E20" s="261">
        <v>1560</v>
      </c>
      <c r="F20" s="261">
        <v>2237</v>
      </c>
      <c r="G20" s="261">
        <v>1494</v>
      </c>
      <c r="H20" s="261">
        <v>1201</v>
      </c>
      <c r="I20" s="261"/>
      <c r="J20" s="261"/>
      <c r="K20" s="261"/>
      <c r="L20" s="261"/>
      <c r="M20" s="261"/>
      <c r="N20" s="261"/>
      <c r="O20" s="47">
        <f>B20*(IF(C20="",0,1)+IF(D20="",0,1)+IF(E20="",0,1)+IF(F20="",0,1)+IF(G20="",0,1)+IF(H20="",0,1)+IF(I20="",0,1)+IF(J20="",0,1)+IF(K20="",0,1)+IF(L20="",0,1)+IF(M20="",0,1)+IF(N20="",0,1))</f>
        <v>12480</v>
      </c>
      <c r="P20" s="47">
        <f>SUM(C20:N20)</f>
        <v>9948</v>
      </c>
      <c r="Q20" s="54">
        <f>IF(O20=0,"-",P20/O20)</f>
        <v>0.79711538461538467</v>
      </c>
    </row>
    <row r="21" spans="1:17" ht="18.75" customHeight="1">
      <c r="A21" s="259" t="s">
        <v>29</v>
      </c>
      <c r="B21" s="260">
        <v>1056</v>
      </c>
      <c r="C21" s="267">
        <v>929</v>
      </c>
      <c r="D21" s="304">
        <v>888</v>
      </c>
      <c r="E21" s="261">
        <v>1098</v>
      </c>
      <c r="F21" s="261">
        <v>959</v>
      </c>
      <c r="G21" s="261">
        <v>658</v>
      </c>
      <c r="H21" s="261">
        <v>631</v>
      </c>
      <c r="I21" s="261"/>
      <c r="J21" s="261"/>
      <c r="K21" s="261"/>
      <c r="L21" s="261"/>
      <c r="M21" s="261"/>
      <c r="N21" s="261"/>
      <c r="O21" s="47">
        <f t="shared" si="0"/>
        <v>6336</v>
      </c>
      <c r="P21" s="47">
        <f t="shared" si="1"/>
        <v>5163</v>
      </c>
      <c r="Q21" s="54">
        <f t="shared" si="2"/>
        <v>0.8148674242424242</v>
      </c>
    </row>
    <row r="22" spans="1:17" ht="18.75" customHeight="1">
      <c r="A22" s="259" t="s">
        <v>30</v>
      </c>
      <c r="B22" s="260">
        <v>388</v>
      </c>
      <c r="C22" s="267">
        <v>338</v>
      </c>
      <c r="D22" s="304">
        <v>54</v>
      </c>
      <c r="E22" s="261">
        <v>1098</v>
      </c>
      <c r="F22" s="261">
        <v>959</v>
      </c>
      <c r="G22" s="261">
        <v>320</v>
      </c>
      <c r="H22" s="261">
        <v>221</v>
      </c>
      <c r="I22" s="261"/>
      <c r="J22" s="261"/>
      <c r="K22" s="261"/>
      <c r="L22" s="261"/>
      <c r="M22" s="261"/>
      <c r="N22" s="261"/>
      <c r="O22" s="47">
        <f t="shared" si="0"/>
        <v>2328</v>
      </c>
      <c r="P22" s="47">
        <f t="shared" si="1"/>
        <v>2990</v>
      </c>
      <c r="Q22" s="54">
        <f t="shared" si="2"/>
        <v>1.284364261168385</v>
      </c>
    </row>
    <row r="23" spans="1:17" ht="18.75" customHeight="1">
      <c r="A23" s="259" t="s">
        <v>25</v>
      </c>
      <c r="B23" s="260">
        <v>220</v>
      </c>
      <c r="C23" s="267">
        <v>238</v>
      </c>
      <c r="D23" s="304">
        <v>141</v>
      </c>
      <c r="E23" s="261">
        <v>116</v>
      </c>
      <c r="F23" s="261" t="s">
        <v>46</v>
      </c>
      <c r="G23" s="261">
        <v>122</v>
      </c>
      <c r="H23" s="261">
        <v>131</v>
      </c>
      <c r="I23" s="261"/>
      <c r="J23" s="261"/>
      <c r="K23" s="261"/>
      <c r="L23" s="261"/>
      <c r="M23" s="261"/>
      <c r="N23" s="261"/>
      <c r="O23" s="47">
        <f t="shared" si="0"/>
        <v>1320</v>
      </c>
      <c r="P23" s="47">
        <f t="shared" si="1"/>
        <v>748</v>
      </c>
      <c r="Q23" s="54">
        <f t="shared" si="2"/>
        <v>0.56666666666666665</v>
      </c>
    </row>
    <row r="24" spans="1:17">
      <c r="A24" s="259" t="s">
        <v>31</v>
      </c>
      <c r="B24" s="260">
        <v>528</v>
      </c>
      <c r="C24" s="262">
        <v>417</v>
      </c>
      <c r="D24" s="307">
        <v>219</v>
      </c>
      <c r="E24" s="261">
        <v>294</v>
      </c>
      <c r="F24" s="257">
        <v>365</v>
      </c>
      <c r="G24" s="257">
        <v>386</v>
      </c>
      <c r="H24" s="257">
        <v>347</v>
      </c>
      <c r="I24" s="256"/>
      <c r="J24" s="256"/>
      <c r="K24" s="256"/>
      <c r="L24" s="256"/>
      <c r="M24" s="256"/>
      <c r="N24" s="256"/>
      <c r="O24" s="47">
        <f t="shared" si="0"/>
        <v>3168</v>
      </c>
      <c r="P24" s="47">
        <f t="shared" si="1"/>
        <v>2028</v>
      </c>
      <c r="Q24" s="54">
        <f t="shared" si="2"/>
        <v>0.64015151515151514</v>
      </c>
    </row>
    <row r="25" spans="1:17" ht="18.75" customHeight="1">
      <c r="A25" s="259" t="s">
        <v>32</v>
      </c>
      <c r="B25" s="260">
        <f>40+20</f>
        <v>60</v>
      </c>
      <c r="C25" s="262">
        <v>103</v>
      </c>
      <c r="D25" s="307">
        <v>76</v>
      </c>
      <c r="E25" s="261">
        <v>96</v>
      </c>
      <c r="F25" s="261">
        <v>67</v>
      </c>
      <c r="G25" s="261">
        <v>47</v>
      </c>
      <c r="H25" s="261">
        <v>39</v>
      </c>
      <c r="I25" s="261"/>
      <c r="J25" s="261"/>
      <c r="K25" s="261"/>
      <c r="L25" s="261"/>
      <c r="M25" s="261"/>
      <c r="N25" s="261"/>
      <c r="O25" s="47">
        <f t="shared" si="0"/>
        <v>360</v>
      </c>
      <c r="P25" s="47">
        <f t="shared" si="1"/>
        <v>428</v>
      </c>
      <c r="Q25" s="54">
        <f t="shared" si="2"/>
        <v>1.1888888888888889</v>
      </c>
    </row>
    <row r="26" spans="1:17" ht="18.75" customHeight="1">
      <c r="A26" s="259" t="s">
        <v>76</v>
      </c>
      <c r="B26" s="260">
        <v>80</v>
      </c>
      <c r="C26" s="262">
        <v>58</v>
      </c>
      <c r="D26" s="307">
        <v>45</v>
      </c>
      <c r="E26" s="261">
        <v>45</v>
      </c>
      <c r="F26" s="261">
        <v>79</v>
      </c>
      <c r="G26" s="261">
        <v>107</v>
      </c>
      <c r="H26" s="261">
        <v>59</v>
      </c>
      <c r="I26" s="261"/>
      <c r="J26" s="261"/>
      <c r="K26" s="261"/>
      <c r="L26" s="261"/>
      <c r="M26" s="261"/>
      <c r="N26" s="261"/>
      <c r="O26" s="47">
        <f t="shared" si="0"/>
        <v>480</v>
      </c>
      <c r="P26" s="47">
        <f t="shared" ref="P26:P46" si="3">SUM(C26:N26)</f>
        <v>393</v>
      </c>
      <c r="Q26" s="54">
        <f t="shared" ref="Q26:Q46" si="4">IF(O26=0,"-",P26/O26)</f>
        <v>0.81874999999999998</v>
      </c>
    </row>
    <row r="27" spans="1:17" ht="18.75" customHeight="1">
      <c r="A27" s="259" t="s">
        <v>77</v>
      </c>
      <c r="B27" s="260">
        <v>80</v>
      </c>
      <c r="C27" s="262">
        <v>48</v>
      </c>
      <c r="D27" s="307">
        <v>40</v>
      </c>
      <c r="E27" s="261">
        <v>36</v>
      </c>
      <c r="F27" s="261">
        <v>37</v>
      </c>
      <c r="G27" s="261">
        <v>43</v>
      </c>
      <c r="H27" s="261">
        <v>11</v>
      </c>
      <c r="I27" s="261"/>
      <c r="J27" s="261"/>
      <c r="K27" s="261"/>
      <c r="L27" s="261"/>
      <c r="M27" s="261"/>
      <c r="N27" s="261"/>
      <c r="O27" s="47">
        <f t="shared" si="0"/>
        <v>480</v>
      </c>
      <c r="P27" s="47">
        <f t="shared" si="3"/>
        <v>215</v>
      </c>
      <c r="Q27" s="54">
        <f t="shared" si="4"/>
        <v>0.44791666666666669</v>
      </c>
    </row>
    <row r="28" spans="1:17" ht="18.75" customHeight="1">
      <c r="A28" s="259" t="s">
        <v>53</v>
      </c>
      <c r="B28" s="260">
        <v>508</v>
      </c>
      <c r="C28" s="262">
        <v>622</v>
      </c>
      <c r="D28" s="307">
        <v>487</v>
      </c>
      <c r="E28" s="261">
        <v>395</v>
      </c>
      <c r="F28" s="261">
        <v>430</v>
      </c>
      <c r="G28" s="261">
        <v>536</v>
      </c>
      <c r="H28" s="261">
        <v>427</v>
      </c>
      <c r="I28" s="261"/>
      <c r="J28" s="261"/>
      <c r="K28" s="261"/>
      <c r="L28" s="261"/>
      <c r="M28" s="261"/>
      <c r="N28" s="261"/>
      <c r="O28" s="47">
        <f t="shared" si="0"/>
        <v>3048</v>
      </c>
      <c r="P28" s="47">
        <f t="shared" si="3"/>
        <v>2897</v>
      </c>
      <c r="Q28" s="54">
        <f t="shared" si="4"/>
        <v>0.95045931758530189</v>
      </c>
    </row>
    <row r="29" spans="1:17" ht="18.75" customHeight="1">
      <c r="A29" s="259" t="s">
        <v>54</v>
      </c>
      <c r="B29" s="260">
        <v>118</v>
      </c>
      <c r="C29" s="262">
        <v>111</v>
      </c>
      <c r="D29" s="307">
        <v>102</v>
      </c>
      <c r="E29" s="261">
        <v>120</v>
      </c>
      <c r="F29" s="261">
        <v>104</v>
      </c>
      <c r="G29" s="261">
        <v>133</v>
      </c>
      <c r="H29" s="261">
        <v>76</v>
      </c>
      <c r="I29" s="261"/>
      <c r="J29" s="261"/>
      <c r="K29" s="261"/>
      <c r="L29" s="261"/>
      <c r="M29" s="261"/>
      <c r="N29" s="261"/>
      <c r="O29" s="47">
        <f t="shared" si="0"/>
        <v>708</v>
      </c>
      <c r="P29" s="47">
        <f t="shared" si="3"/>
        <v>646</v>
      </c>
      <c r="Q29" s="54">
        <f t="shared" si="4"/>
        <v>0.91242937853107342</v>
      </c>
    </row>
    <row r="30" spans="1:17" ht="18.75" customHeight="1">
      <c r="A30" s="259" t="s">
        <v>84</v>
      </c>
      <c r="B30" s="260">
        <v>6</v>
      </c>
      <c r="C30" s="262">
        <v>0</v>
      </c>
      <c r="D30" s="306">
        <v>0</v>
      </c>
      <c r="E30" s="261">
        <v>0</v>
      </c>
      <c r="F30" s="261">
        <v>0</v>
      </c>
      <c r="G30" s="261">
        <v>0</v>
      </c>
      <c r="H30" s="261">
        <v>0</v>
      </c>
      <c r="I30" s="261"/>
      <c r="J30" s="261"/>
      <c r="K30" s="261"/>
      <c r="L30" s="261"/>
      <c r="M30" s="261"/>
      <c r="N30" s="261"/>
      <c r="O30" s="47">
        <f t="shared" si="0"/>
        <v>36</v>
      </c>
      <c r="P30" s="47">
        <f t="shared" si="3"/>
        <v>0</v>
      </c>
      <c r="Q30" s="54">
        <f t="shared" si="4"/>
        <v>0</v>
      </c>
    </row>
    <row r="31" spans="1:17" ht="18.75" customHeight="1">
      <c r="A31" s="259" t="s">
        <v>59</v>
      </c>
      <c r="B31" s="260">
        <v>90</v>
      </c>
      <c r="C31" s="262">
        <v>67</v>
      </c>
      <c r="D31" s="307">
        <v>107</v>
      </c>
      <c r="E31" s="261">
        <v>185</v>
      </c>
      <c r="F31" s="261">
        <v>164</v>
      </c>
      <c r="G31" s="261">
        <v>242</v>
      </c>
      <c r="H31" s="261">
        <v>123</v>
      </c>
      <c r="I31" s="261"/>
      <c r="J31" s="261"/>
      <c r="K31" s="261"/>
      <c r="L31" s="261"/>
      <c r="M31" s="261"/>
      <c r="N31" s="261"/>
      <c r="O31" s="47">
        <f t="shared" si="0"/>
        <v>540</v>
      </c>
      <c r="P31" s="47">
        <f t="shared" si="3"/>
        <v>888</v>
      </c>
      <c r="Q31" s="54">
        <f t="shared" si="4"/>
        <v>1.6444444444444444</v>
      </c>
    </row>
    <row r="32" spans="1:17" ht="18.75" customHeight="1">
      <c r="A32" s="259" t="s">
        <v>60</v>
      </c>
      <c r="B32" s="260">
        <v>20</v>
      </c>
      <c r="C32" s="262">
        <v>14</v>
      </c>
      <c r="D32" s="307">
        <v>30</v>
      </c>
      <c r="E32" s="261">
        <v>55</v>
      </c>
      <c r="F32" s="261">
        <v>41</v>
      </c>
      <c r="G32" s="261">
        <v>47</v>
      </c>
      <c r="H32" s="261">
        <v>18</v>
      </c>
      <c r="I32" s="284"/>
      <c r="J32" s="261"/>
      <c r="K32" s="261"/>
      <c r="L32" s="261"/>
      <c r="M32" s="261"/>
      <c r="N32" s="261"/>
      <c r="O32" s="47">
        <f t="shared" si="0"/>
        <v>120</v>
      </c>
      <c r="P32" s="47">
        <f t="shared" si="3"/>
        <v>205</v>
      </c>
      <c r="Q32" s="54">
        <f t="shared" si="4"/>
        <v>1.7083333333333333</v>
      </c>
    </row>
    <row r="33" spans="1:17" ht="18.75" customHeight="1">
      <c r="A33" s="259" t="s">
        <v>85</v>
      </c>
      <c r="B33" s="260">
        <v>3</v>
      </c>
      <c r="C33" s="262">
        <v>0</v>
      </c>
      <c r="D33" s="306">
        <v>0</v>
      </c>
      <c r="E33" s="261">
        <v>0</v>
      </c>
      <c r="F33" s="261">
        <v>0</v>
      </c>
      <c r="G33" s="261">
        <v>0</v>
      </c>
      <c r="H33" s="261">
        <v>0</v>
      </c>
      <c r="I33" s="261"/>
      <c r="J33" s="261"/>
      <c r="K33" s="261"/>
      <c r="L33" s="261"/>
      <c r="M33" s="261"/>
      <c r="N33" s="261"/>
      <c r="O33" s="47">
        <f t="shared" si="0"/>
        <v>18</v>
      </c>
      <c r="P33" s="47">
        <f t="shared" si="3"/>
        <v>0</v>
      </c>
      <c r="Q33" s="54">
        <f t="shared" si="4"/>
        <v>0</v>
      </c>
    </row>
    <row r="34" spans="1:17" ht="18.75" customHeight="1">
      <c r="A34" s="259" t="s">
        <v>36</v>
      </c>
      <c r="B34" s="260">
        <v>30</v>
      </c>
      <c r="C34" s="262">
        <v>0</v>
      </c>
      <c r="D34" s="307">
        <v>0</v>
      </c>
      <c r="E34" s="261">
        <v>0</v>
      </c>
      <c r="F34" s="261">
        <v>2</v>
      </c>
      <c r="G34" s="261"/>
      <c r="H34" s="261">
        <v>20</v>
      </c>
      <c r="I34" s="261"/>
      <c r="J34" s="261"/>
      <c r="K34" s="261"/>
      <c r="L34" s="261"/>
      <c r="M34" s="261"/>
      <c r="N34" s="261"/>
      <c r="O34" s="47">
        <f t="shared" si="0"/>
        <v>150</v>
      </c>
      <c r="P34" s="47">
        <f t="shared" si="3"/>
        <v>22</v>
      </c>
      <c r="Q34" s="54">
        <f t="shared" si="4"/>
        <v>0.14666666666666667</v>
      </c>
    </row>
    <row r="35" spans="1:17" ht="18.75" customHeight="1">
      <c r="A35" s="259" t="s">
        <v>86</v>
      </c>
      <c r="B35" s="260">
        <v>42</v>
      </c>
      <c r="C35" s="262">
        <v>0</v>
      </c>
      <c r="D35" s="307">
        <v>14</v>
      </c>
      <c r="E35" s="261">
        <v>3</v>
      </c>
      <c r="F35" s="261">
        <v>8</v>
      </c>
      <c r="G35" s="261">
        <v>6</v>
      </c>
      <c r="H35" s="261">
        <v>39</v>
      </c>
      <c r="I35" s="261"/>
      <c r="J35" s="261"/>
      <c r="K35" s="261"/>
      <c r="L35" s="261"/>
      <c r="M35" s="261"/>
      <c r="N35" s="261"/>
      <c r="O35" s="47">
        <f t="shared" si="0"/>
        <v>252</v>
      </c>
      <c r="P35" s="47">
        <f t="shared" si="3"/>
        <v>70</v>
      </c>
      <c r="Q35" s="54">
        <f t="shared" si="4"/>
        <v>0.27777777777777779</v>
      </c>
    </row>
    <row r="36" spans="1:17" ht="18.75" customHeight="1">
      <c r="A36" s="259" t="s">
        <v>37</v>
      </c>
      <c r="B36" s="260">
        <v>16</v>
      </c>
      <c r="C36" s="262">
        <v>0</v>
      </c>
      <c r="D36" s="307">
        <v>0</v>
      </c>
      <c r="E36" s="261">
        <v>0</v>
      </c>
      <c r="F36" s="261">
        <v>0</v>
      </c>
      <c r="G36" s="261"/>
      <c r="H36" s="261">
        <v>2</v>
      </c>
      <c r="I36" s="261"/>
      <c r="J36" s="261"/>
      <c r="K36" s="261"/>
      <c r="L36" s="261"/>
      <c r="M36" s="261"/>
      <c r="N36" s="261"/>
      <c r="O36" s="47">
        <f t="shared" si="0"/>
        <v>80</v>
      </c>
      <c r="P36" s="47">
        <f t="shared" si="3"/>
        <v>2</v>
      </c>
      <c r="Q36" s="54">
        <f t="shared" si="4"/>
        <v>2.5000000000000001E-2</v>
      </c>
    </row>
    <row r="37" spans="1:17">
      <c r="A37" s="259" t="s">
        <v>62</v>
      </c>
      <c r="B37" s="260">
        <v>40</v>
      </c>
      <c r="C37" s="262">
        <v>0</v>
      </c>
      <c r="D37" s="307">
        <v>5</v>
      </c>
      <c r="E37" s="261">
        <v>1</v>
      </c>
      <c r="F37" s="261">
        <v>13</v>
      </c>
      <c r="G37" s="261"/>
      <c r="H37" s="262">
        <v>31</v>
      </c>
      <c r="I37" s="261"/>
      <c r="J37" s="261"/>
      <c r="K37" s="261"/>
      <c r="L37" s="261"/>
      <c r="M37" s="261"/>
      <c r="N37" s="261"/>
      <c r="O37" s="47">
        <f t="shared" si="0"/>
        <v>200</v>
      </c>
      <c r="P37" s="47">
        <f t="shared" si="3"/>
        <v>50</v>
      </c>
      <c r="Q37" s="54">
        <f t="shared" si="4"/>
        <v>0.25</v>
      </c>
    </row>
    <row r="38" spans="1:17" ht="18.75" customHeight="1">
      <c r="A38" s="259" t="s">
        <v>38</v>
      </c>
      <c r="B38" s="260">
        <v>30</v>
      </c>
      <c r="C38" s="262">
        <v>3</v>
      </c>
      <c r="D38" s="307">
        <v>8</v>
      </c>
      <c r="E38" s="261">
        <v>3</v>
      </c>
      <c r="F38" s="261">
        <v>4</v>
      </c>
      <c r="G38" s="261">
        <v>2</v>
      </c>
      <c r="H38" s="261">
        <v>38</v>
      </c>
      <c r="I38" s="261"/>
      <c r="J38" s="261"/>
      <c r="K38" s="261"/>
      <c r="L38" s="261"/>
      <c r="M38" s="261"/>
      <c r="N38" s="261"/>
      <c r="O38" s="47">
        <f t="shared" si="0"/>
        <v>180</v>
      </c>
      <c r="P38" s="47">
        <f t="shared" si="3"/>
        <v>58</v>
      </c>
      <c r="Q38" s="54">
        <f t="shared" si="4"/>
        <v>0.32222222222222224</v>
      </c>
    </row>
    <row r="39" spans="1:17" ht="18.75" customHeight="1">
      <c r="A39" s="259" t="s">
        <v>40</v>
      </c>
      <c r="B39" s="260">
        <v>40</v>
      </c>
      <c r="C39" s="262">
        <v>0</v>
      </c>
      <c r="D39" s="307">
        <v>0</v>
      </c>
      <c r="E39" s="261">
        <v>0</v>
      </c>
      <c r="F39" s="261">
        <v>0</v>
      </c>
      <c r="G39" s="261"/>
      <c r="H39" s="261">
        <v>6</v>
      </c>
      <c r="I39" s="261"/>
      <c r="J39" s="261"/>
      <c r="K39" s="261"/>
      <c r="L39" s="261"/>
      <c r="M39" s="261"/>
      <c r="N39" s="261"/>
      <c r="O39" s="47">
        <f t="shared" si="0"/>
        <v>200</v>
      </c>
      <c r="P39" s="47">
        <f t="shared" si="3"/>
        <v>6</v>
      </c>
      <c r="Q39" s="54">
        <f t="shared" si="4"/>
        <v>0.03</v>
      </c>
    </row>
    <row r="40" spans="1:17" ht="18.75" customHeight="1">
      <c r="A40" s="259" t="s">
        <v>41</v>
      </c>
      <c r="B40" s="260">
        <v>100</v>
      </c>
      <c r="C40" s="262">
        <v>0</v>
      </c>
      <c r="D40" s="307">
        <v>4</v>
      </c>
      <c r="E40" s="261">
        <v>0</v>
      </c>
      <c r="F40" s="261">
        <v>5</v>
      </c>
      <c r="G40" s="261"/>
      <c r="H40" s="261">
        <v>77</v>
      </c>
      <c r="I40" s="261"/>
      <c r="J40" s="261"/>
      <c r="K40" s="261"/>
      <c r="L40" s="261"/>
      <c r="M40" s="261"/>
      <c r="N40" s="261"/>
      <c r="O40" s="47">
        <f t="shared" si="0"/>
        <v>500</v>
      </c>
      <c r="P40" s="47">
        <f t="shared" si="3"/>
        <v>86</v>
      </c>
      <c r="Q40" s="54">
        <f t="shared" si="4"/>
        <v>0.17199999999999999</v>
      </c>
    </row>
    <row r="41" spans="1:17" s="68" customFormat="1" ht="18.75" customHeight="1">
      <c r="A41" s="259" t="s">
        <v>42</v>
      </c>
      <c r="B41" s="260">
        <v>8</v>
      </c>
      <c r="C41" s="262">
        <v>0</v>
      </c>
      <c r="D41" s="307">
        <v>0</v>
      </c>
      <c r="E41" s="261">
        <v>0</v>
      </c>
      <c r="F41" s="262">
        <v>0</v>
      </c>
      <c r="G41" s="262"/>
      <c r="H41" s="262">
        <v>2</v>
      </c>
      <c r="I41" s="262"/>
      <c r="J41" s="262"/>
      <c r="K41" s="262"/>
      <c r="L41" s="262"/>
      <c r="M41" s="262"/>
      <c r="N41" s="262"/>
      <c r="O41" s="47">
        <f t="shared" si="0"/>
        <v>40</v>
      </c>
      <c r="P41" s="69">
        <f t="shared" si="3"/>
        <v>2</v>
      </c>
      <c r="Q41" s="70">
        <f t="shared" si="4"/>
        <v>0.05</v>
      </c>
    </row>
    <row r="42" spans="1:17" ht="18.75" customHeight="1">
      <c r="A42" s="259" t="s">
        <v>43</v>
      </c>
      <c r="B42" s="260">
        <v>42</v>
      </c>
      <c r="C42" s="262">
        <v>35</v>
      </c>
      <c r="D42" s="307">
        <v>37</v>
      </c>
      <c r="E42" s="261">
        <v>24</v>
      </c>
      <c r="F42" s="261">
        <v>23</v>
      </c>
      <c r="G42" s="261">
        <v>0</v>
      </c>
      <c r="H42" s="261">
        <v>8</v>
      </c>
      <c r="I42" s="261"/>
      <c r="J42" s="261"/>
      <c r="K42" s="261"/>
      <c r="L42" s="261"/>
      <c r="M42" s="261"/>
      <c r="N42" s="261"/>
      <c r="O42" s="47">
        <f t="shared" si="0"/>
        <v>252</v>
      </c>
      <c r="P42" s="47">
        <f t="shared" si="3"/>
        <v>127</v>
      </c>
      <c r="Q42" s="54">
        <f t="shared" si="4"/>
        <v>0.50396825396825395</v>
      </c>
    </row>
    <row r="43" spans="1:17" ht="18.75" customHeight="1">
      <c r="A43" s="259" t="s">
        <v>44</v>
      </c>
      <c r="B43" s="260">
        <v>60</v>
      </c>
      <c r="C43" s="262">
        <v>70</v>
      </c>
      <c r="D43" s="307">
        <v>23</v>
      </c>
      <c r="E43" s="261">
        <v>126</v>
      </c>
      <c r="F43" s="261">
        <v>77</v>
      </c>
      <c r="G43" s="261">
        <v>1</v>
      </c>
      <c r="H43" s="262">
        <v>52</v>
      </c>
      <c r="I43" s="261"/>
      <c r="J43" s="261"/>
      <c r="K43" s="261"/>
      <c r="L43" s="261"/>
      <c r="M43" s="261"/>
      <c r="N43" s="261"/>
      <c r="O43" s="47">
        <f t="shared" si="0"/>
        <v>360</v>
      </c>
      <c r="P43" s="47">
        <f t="shared" si="3"/>
        <v>349</v>
      </c>
      <c r="Q43" s="54">
        <f t="shared" si="4"/>
        <v>0.96944444444444444</v>
      </c>
    </row>
    <row r="44" spans="1:17" ht="18.75" customHeight="1">
      <c r="A44" s="259" t="s">
        <v>80</v>
      </c>
      <c r="B44" s="263">
        <v>6000</v>
      </c>
      <c r="C44" s="268">
        <v>7339</v>
      </c>
      <c r="D44" s="305">
        <v>7051</v>
      </c>
      <c r="E44" s="261">
        <v>7324</v>
      </c>
      <c r="F44" s="261">
        <v>7511</v>
      </c>
      <c r="G44" s="261">
        <v>3026</v>
      </c>
      <c r="H44" s="262">
        <v>0</v>
      </c>
      <c r="I44" s="261"/>
      <c r="J44" s="261"/>
      <c r="K44" s="261"/>
      <c r="L44" s="261"/>
      <c r="M44" s="261"/>
      <c r="N44" s="261"/>
      <c r="O44" s="47">
        <f t="shared" si="0"/>
        <v>36000</v>
      </c>
      <c r="P44" s="47">
        <f t="shared" si="3"/>
        <v>32251</v>
      </c>
      <c r="Q44" s="54">
        <f t="shared" si="4"/>
        <v>0.89586111111111111</v>
      </c>
    </row>
    <row r="45" spans="1:17" ht="18.75" customHeight="1">
      <c r="A45" s="259" t="s">
        <v>51</v>
      </c>
      <c r="B45" s="260">
        <f>84+56</f>
        <v>140</v>
      </c>
      <c r="C45" s="268">
        <v>159</v>
      </c>
      <c r="D45" s="305">
        <v>185</v>
      </c>
      <c r="E45" s="261">
        <v>0</v>
      </c>
      <c r="F45" s="261">
        <v>0</v>
      </c>
      <c r="G45" s="261">
        <v>0</v>
      </c>
      <c r="H45" s="261">
        <v>131</v>
      </c>
      <c r="I45" s="261"/>
      <c r="J45" s="261"/>
      <c r="K45" s="261"/>
      <c r="L45" s="261"/>
      <c r="M45" s="261"/>
      <c r="N45" s="261"/>
      <c r="O45" s="47">
        <f t="shared" si="0"/>
        <v>840</v>
      </c>
      <c r="P45" s="47">
        <f t="shared" si="3"/>
        <v>475</v>
      </c>
      <c r="Q45" s="54">
        <f t="shared" si="4"/>
        <v>0.56547619047619047</v>
      </c>
    </row>
    <row r="46" spans="1:17" ht="18.75" customHeight="1">
      <c r="A46" s="259" t="s">
        <v>79</v>
      </c>
      <c r="B46" s="260">
        <v>320</v>
      </c>
      <c r="C46" s="268">
        <v>289</v>
      </c>
      <c r="D46" s="305">
        <v>117</v>
      </c>
      <c r="E46" s="261">
        <v>203</v>
      </c>
      <c r="F46" s="261">
        <v>79</v>
      </c>
      <c r="G46" s="261">
        <v>343</v>
      </c>
      <c r="H46" s="261">
        <v>296</v>
      </c>
      <c r="I46" s="261"/>
      <c r="J46" s="261"/>
      <c r="K46" s="261"/>
      <c r="L46" s="261"/>
      <c r="M46" s="261"/>
      <c r="N46" s="261"/>
      <c r="O46" s="47">
        <f t="shared" si="0"/>
        <v>1920</v>
      </c>
      <c r="P46" s="47">
        <f t="shared" si="3"/>
        <v>1327</v>
      </c>
      <c r="Q46" s="54">
        <f t="shared" si="4"/>
        <v>0.69114583333333335</v>
      </c>
    </row>
    <row r="47" spans="1:17" s="1" customFormat="1" ht="20.25" customHeight="1">
      <c r="A47" s="220" t="s">
        <v>47</v>
      </c>
      <c r="B47" s="56">
        <f t="shared" ref="B47:P47" si="5">SUM(B9:B46)</f>
        <v>15211</v>
      </c>
      <c r="C47" s="56">
        <f t="shared" si="5"/>
        <v>15493</v>
      </c>
      <c r="D47" s="56">
        <f t="shared" si="5"/>
        <v>13794</v>
      </c>
      <c r="E47" s="56">
        <f t="shared" si="5"/>
        <v>16077</v>
      </c>
      <c r="F47" s="56">
        <f t="shared" si="5"/>
        <v>15513</v>
      </c>
      <c r="G47" s="56">
        <f t="shared" si="5"/>
        <v>10316</v>
      </c>
      <c r="H47" s="56">
        <f t="shared" si="5"/>
        <v>6341</v>
      </c>
      <c r="I47" s="56">
        <f t="shared" si="5"/>
        <v>0</v>
      </c>
      <c r="J47" s="56">
        <f t="shared" si="5"/>
        <v>0</v>
      </c>
      <c r="K47" s="56">
        <f t="shared" si="5"/>
        <v>0</v>
      </c>
      <c r="L47" s="56">
        <f t="shared" si="5"/>
        <v>0</v>
      </c>
      <c r="M47" s="56">
        <f t="shared" si="5"/>
        <v>0</v>
      </c>
      <c r="N47" s="56">
        <f t="shared" si="5"/>
        <v>0</v>
      </c>
      <c r="O47" s="56">
        <f t="shared" si="5"/>
        <v>91032</v>
      </c>
      <c r="P47" s="56">
        <f t="shared" si="5"/>
        <v>77534</v>
      </c>
      <c r="Q47" s="57">
        <f t="shared" ref="Q47" si="6">IF(O47=0,"-",P47/O47)</f>
        <v>0.85172247121891198</v>
      </c>
    </row>
    <row r="48" spans="1:17" ht="15" customHeight="1">
      <c r="A48"/>
      <c r="C48"/>
      <c r="D48"/>
      <c r="E48"/>
      <c r="F48"/>
      <c r="G48" s="30"/>
      <c r="H48"/>
      <c r="O48" s="27"/>
      <c r="P48" s="23"/>
      <c r="Q48" s="28"/>
    </row>
    <row r="49" spans="1:17" ht="20.25" hidden="1" customHeight="1">
      <c r="C49"/>
      <c r="D49"/>
      <c r="E49"/>
      <c r="F49"/>
      <c r="G49" s="30"/>
      <c r="H49"/>
      <c r="O49" s="27"/>
      <c r="P49" s="23"/>
      <c r="Q49" s="28"/>
    </row>
    <row r="50" spans="1:17">
      <c r="A50" s="29" t="s">
        <v>48</v>
      </c>
      <c r="C50"/>
      <c r="D50"/>
      <c r="E50"/>
      <c r="F50"/>
      <c r="G50" s="30"/>
      <c r="H50"/>
      <c r="O50" s="27"/>
      <c r="P50" s="23"/>
      <c r="Q50" s="28"/>
    </row>
    <row r="51" spans="1:17">
      <c r="C51"/>
      <c r="D51"/>
      <c r="E51"/>
      <c r="F51"/>
      <c r="G51" s="30"/>
      <c r="H51"/>
      <c r="O51" s="27"/>
      <c r="P51" s="23"/>
      <c r="Q51" s="28"/>
    </row>
    <row r="52" spans="1:17">
      <c r="C52"/>
      <c r="D52"/>
      <c r="E52"/>
      <c r="F52"/>
      <c r="G52" s="30"/>
      <c r="H52"/>
      <c r="O52" s="27"/>
      <c r="P52" s="23"/>
      <c r="Q52" s="28"/>
    </row>
    <row r="53" spans="1:17">
      <c r="C53"/>
      <c r="D53"/>
      <c r="E53"/>
      <c r="F53"/>
      <c r="G53" s="30"/>
      <c r="H53"/>
      <c r="O53" s="27"/>
      <c r="P53" s="23"/>
      <c r="Q53" s="28"/>
    </row>
    <row r="54" spans="1:17">
      <c r="C54"/>
      <c r="D54"/>
      <c r="E54"/>
      <c r="F54"/>
      <c r="G54" s="30"/>
      <c r="H54"/>
      <c r="O54" s="27"/>
      <c r="P54" s="23"/>
      <c r="Q54" s="28"/>
    </row>
    <row r="55" spans="1:17">
      <c r="C55"/>
      <c r="D55"/>
      <c r="E55"/>
      <c r="F55"/>
      <c r="G55" s="30"/>
      <c r="H55"/>
      <c r="O55" s="27"/>
      <c r="P55" s="23"/>
      <c r="Q55" s="28"/>
    </row>
    <row r="56" spans="1:17">
      <c r="C56"/>
      <c r="D56"/>
      <c r="E56"/>
      <c r="F56"/>
      <c r="G56" s="30"/>
      <c r="H56"/>
      <c r="O56" s="27"/>
      <c r="P56" s="23"/>
      <c r="Q56" s="28"/>
    </row>
    <row r="57" spans="1:17">
      <c r="C57"/>
      <c r="D57"/>
      <c r="E57"/>
      <c r="F57"/>
      <c r="G57" s="30"/>
      <c r="H57"/>
      <c r="O57" s="27"/>
      <c r="P57" s="23"/>
      <c r="Q57" s="28"/>
    </row>
    <row r="58" spans="1:17">
      <c r="C58"/>
      <c r="D58"/>
      <c r="E58"/>
      <c r="F58"/>
      <c r="G58" s="30"/>
      <c r="H58"/>
      <c r="O58" s="27"/>
      <c r="P58" s="23"/>
      <c r="Q58" s="28"/>
    </row>
    <row r="59" spans="1:17">
      <c r="C59"/>
      <c r="D59"/>
      <c r="E59"/>
      <c r="F59"/>
      <c r="G59" s="30"/>
      <c r="H59"/>
      <c r="O59" s="27"/>
      <c r="P59" s="23"/>
      <c r="Q59" s="28"/>
    </row>
    <row r="60" spans="1:17">
      <c r="C60"/>
      <c r="D60"/>
      <c r="E60"/>
      <c r="F60"/>
      <c r="G60" s="30"/>
      <c r="H60"/>
      <c r="O60" s="27"/>
      <c r="P60" s="23"/>
      <c r="Q60" s="28"/>
    </row>
    <row r="61" spans="1:17">
      <c r="C61"/>
      <c r="D61"/>
      <c r="E61"/>
      <c r="F61"/>
      <c r="G61" s="30"/>
      <c r="H61"/>
    </row>
    <row r="62" spans="1:17">
      <c r="C62"/>
      <c r="D62"/>
      <c r="E62"/>
      <c r="F62"/>
      <c r="G62" s="30"/>
      <c r="H62"/>
    </row>
    <row r="63" spans="1:17">
      <c r="C63"/>
      <c r="D63"/>
      <c r="E63"/>
      <c r="F63"/>
      <c r="G63" s="30"/>
      <c r="H63"/>
    </row>
    <row r="64" spans="1:17">
      <c r="C64"/>
      <c r="D64"/>
      <c r="E64"/>
      <c r="F64"/>
      <c r="G64" s="30"/>
      <c r="H64"/>
    </row>
    <row r="65" spans="3:8">
      <c r="C65"/>
      <c r="D65"/>
      <c r="E65"/>
      <c r="F65"/>
      <c r="G65" s="30"/>
      <c r="H65"/>
    </row>
    <row r="66" spans="3:8">
      <c r="C66"/>
      <c r="D66"/>
      <c r="E66"/>
      <c r="F66"/>
      <c r="G66" s="30"/>
      <c r="H66"/>
    </row>
    <row r="67" spans="3:8">
      <c r="C67"/>
      <c r="D67"/>
      <c r="E67"/>
      <c r="F67"/>
      <c r="G67" s="30"/>
      <c r="H67"/>
    </row>
    <row r="68" spans="3:8">
      <c r="C68"/>
      <c r="D68"/>
      <c r="E68"/>
      <c r="F68"/>
      <c r="G68" s="30"/>
      <c r="H68"/>
    </row>
    <row r="69" spans="3:8">
      <c r="C69"/>
      <c r="D69"/>
      <c r="E69"/>
      <c r="F69"/>
      <c r="G69" s="30"/>
      <c r="H69"/>
    </row>
    <row r="70" spans="3:8">
      <c r="C70"/>
      <c r="D70"/>
      <c r="E70"/>
      <c r="F70"/>
      <c r="G70" s="30"/>
      <c r="H70"/>
    </row>
    <row r="71" spans="3:8">
      <c r="C71"/>
      <c r="D71"/>
      <c r="E71"/>
      <c r="F71"/>
      <c r="G71" s="30"/>
      <c r="H71"/>
    </row>
    <row r="72" spans="3:8">
      <c r="C72"/>
      <c r="D72"/>
      <c r="E72"/>
      <c r="F72"/>
      <c r="G72" s="30"/>
      <c r="H72"/>
    </row>
    <row r="73" spans="3:8">
      <c r="C73"/>
      <c r="D73"/>
      <c r="E73"/>
      <c r="F73"/>
      <c r="G73" s="30"/>
      <c r="H73"/>
    </row>
    <row r="74" spans="3:8">
      <c r="C74"/>
      <c r="D74"/>
      <c r="E74"/>
      <c r="F74"/>
      <c r="G74" s="30"/>
      <c r="H74"/>
    </row>
    <row r="75" spans="3:8">
      <c r="C75"/>
      <c r="D75"/>
      <c r="E75"/>
      <c r="F75"/>
      <c r="G75" s="30"/>
      <c r="H75"/>
    </row>
    <row r="76" spans="3:8">
      <c r="C76"/>
      <c r="D76"/>
      <c r="E76"/>
      <c r="F76"/>
      <c r="G76" s="30"/>
      <c r="H76"/>
    </row>
    <row r="77" spans="3:8">
      <c r="C77"/>
      <c r="D77"/>
      <c r="E77"/>
      <c r="F77"/>
      <c r="G77" s="30"/>
      <c r="H77"/>
    </row>
    <row r="78" spans="3:8">
      <c r="C78"/>
      <c r="D78"/>
      <c r="E78"/>
      <c r="F78"/>
      <c r="G78" s="30"/>
      <c r="H78"/>
    </row>
    <row r="79" spans="3:8">
      <c r="C79"/>
      <c r="D79"/>
      <c r="E79"/>
      <c r="F79"/>
      <c r="G79" s="30"/>
      <c r="H79"/>
    </row>
    <row r="80" spans="3:8">
      <c r="C80"/>
      <c r="D80"/>
      <c r="E80"/>
      <c r="F80"/>
      <c r="G80" s="30"/>
      <c r="H80"/>
    </row>
    <row r="81" spans="3:8">
      <c r="C81"/>
      <c r="D81"/>
      <c r="E81"/>
      <c r="F81"/>
      <c r="G81" s="30"/>
      <c r="H81"/>
    </row>
    <row r="82" spans="3:8">
      <c r="C82"/>
      <c r="D82"/>
      <c r="E82"/>
      <c r="F82"/>
      <c r="G82" s="30"/>
      <c r="H82"/>
    </row>
    <row r="83" spans="3:8">
      <c r="C83"/>
      <c r="D83"/>
      <c r="E83"/>
      <c r="F83"/>
      <c r="G83" s="30"/>
      <c r="H83"/>
    </row>
    <row r="84" spans="3:8">
      <c r="C84"/>
      <c r="D84"/>
      <c r="E84"/>
      <c r="F84"/>
      <c r="G84" s="30"/>
      <c r="H84"/>
    </row>
    <row r="85" spans="3:8">
      <c r="C85"/>
      <c r="D85"/>
      <c r="E85"/>
      <c r="F85"/>
      <c r="G85" s="30"/>
      <c r="H85"/>
    </row>
    <row r="86" spans="3:8">
      <c r="C86"/>
      <c r="D86"/>
      <c r="E86"/>
      <c r="F86"/>
      <c r="G86" s="30"/>
      <c r="H86"/>
    </row>
    <row r="87" spans="3:8">
      <c r="C87"/>
      <c r="D87"/>
      <c r="E87"/>
      <c r="F87"/>
      <c r="G87" s="30"/>
      <c r="H87"/>
    </row>
    <row r="88" spans="3:8">
      <c r="C88"/>
      <c r="D88"/>
      <c r="E88"/>
      <c r="F88"/>
      <c r="G88" s="30"/>
      <c r="H88"/>
    </row>
    <row r="89" spans="3:8">
      <c r="C89"/>
      <c r="D89"/>
      <c r="E89"/>
      <c r="F89"/>
      <c r="G89" s="30"/>
      <c r="H89"/>
    </row>
    <row r="90" spans="3:8">
      <c r="C90"/>
      <c r="D90"/>
      <c r="E90"/>
      <c r="F90"/>
      <c r="G90" s="30"/>
      <c r="H90"/>
    </row>
    <row r="91" spans="3:8">
      <c r="C91"/>
      <c r="D91"/>
      <c r="E91"/>
      <c r="F91"/>
      <c r="G91" s="30"/>
      <c r="H91"/>
    </row>
    <row r="92" spans="3:8">
      <c r="C92"/>
      <c r="D92"/>
      <c r="E92"/>
      <c r="F92"/>
      <c r="G92" s="30"/>
      <c r="H92"/>
    </row>
    <row r="93" spans="3:8">
      <c r="C93"/>
      <c r="D93"/>
      <c r="E93"/>
      <c r="F93"/>
      <c r="G93" s="30"/>
      <c r="H93"/>
    </row>
    <row r="94" spans="3:8">
      <c r="C94"/>
      <c r="D94"/>
      <c r="E94"/>
      <c r="F94"/>
      <c r="G94" s="30"/>
      <c r="H94"/>
    </row>
    <row r="95" spans="3:8">
      <c r="C95"/>
      <c r="D95"/>
      <c r="E95"/>
      <c r="F95"/>
      <c r="G95" s="30"/>
      <c r="H95"/>
    </row>
    <row r="96" spans="3:8">
      <c r="C96"/>
      <c r="D96"/>
      <c r="E96"/>
      <c r="F96"/>
      <c r="G96" s="30"/>
      <c r="H96"/>
    </row>
    <row r="97" spans="3:8">
      <c r="C97"/>
      <c r="D97"/>
      <c r="E97"/>
      <c r="F97"/>
      <c r="G97" s="30"/>
      <c r="H97"/>
    </row>
    <row r="98" spans="3:8">
      <c r="C98"/>
      <c r="D98"/>
      <c r="E98"/>
      <c r="F98"/>
      <c r="G98" s="30"/>
      <c r="H98"/>
    </row>
    <row r="99" spans="3:8">
      <c r="C99"/>
      <c r="D99"/>
      <c r="E99"/>
      <c r="F99"/>
      <c r="G99" s="30"/>
      <c r="H99"/>
    </row>
    <row r="100" spans="3:8">
      <c r="C100"/>
      <c r="D100"/>
      <c r="E100"/>
      <c r="F100"/>
      <c r="G100" s="30"/>
      <c r="H100"/>
    </row>
    <row r="101" spans="3:8">
      <c r="C101"/>
      <c r="D101"/>
      <c r="E101"/>
      <c r="F101"/>
      <c r="G101" s="30"/>
      <c r="H101"/>
    </row>
    <row r="102" spans="3:8">
      <c r="C102"/>
      <c r="D102"/>
      <c r="E102"/>
      <c r="F102"/>
      <c r="G102" s="30"/>
      <c r="H102"/>
    </row>
    <row r="103" spans="3:8">
      <c r="C103"/>
      <c r="D103"/>
      <c r="E103"/>
      <c r="F103"/>
      <c r="G103" s="30"/>
      <c r="H103"/>
    </row>
    <row r="104" spans="3:8">
      <c r="C104"/>
      <c r="D104"/>
      <c r="E104"/>
      <c r="F104"/>
      <c r="G104" s="30"/>
      <c r="H104"/>
    </row>
    <row r="105" spans="3:8">
      <c r="C105"/>
      <c r="D105"/>
      <c r="E105"/>
      <c r="F105"/>
      <c r="G105" s="30"/>
      <c r="H105"/>
    </row>
    <row r="106" spans="3:8">
      <c r="C106"/>
      <c r="D106"/>
      <c r="E106"/>
      <c r="F106"/>
      <c r="G106" s="30"/>
      <c r="H106"/>
    </row>
    <row r="107" spans="3:8">
      <c r="C107"/>
      <c r="D107"/>
      <c r="E107"/>
      <c r="F107"/>
      <c r="G107" s="30"/>
      <c r="H107"/>
    </row>
    <row r="108" spans="3:8">
      <c r="C108"/>
      <c r="D108"/>
      <c r="E108"/>
      <c r="F108"/>
      <c r="G108" s="30"/>
      <c r="H108"/>
    </row>
    <row r="109" spans="3:8">
      <c r="C109"/>
      <c r="D109"/>
      <c r="E109"/>
      <c r="F109"/>
      <c r="G109" s="30"/>
      <c r="H109"/>
    </row>
    <row r="110" spans="3:8">
      <c r="C110"/>
      <c r="D110"/>
      <c r="E110"/>
      <c r="F110"/>
      <c r="G110" s="30"/>
      <c r="H110"/>
    </row>
    <row r="111" spans="3:8">
      <c r="C111"/>
      <c r="D111"/>
      <c r="E111"/>
      <c r="F111"/>
      <c r="G111" s="30"/>
      <c r="H111"/>
    </row>
    <row r="112" spans="3:8">
      <c r="C112"/>
      <c r="D112"/>
      <c r="E112"/>
      <c r="F112"/>
      <c r="G112" s="30"/>
      <c r="H112"/>
    </row>
    <row r="113" spans="3:8">
      <c r="C113"/>
      <c r="D113"/>
      <c r="E113"/>
      <c r="F113"/>
      <c r="G113" s="30"/>
      <c r="H113"/>
    </row>
    <row r="114" spans="3:8">
      <c r="C114"/>
      <c r="D114"/>
      <c r="E114"/>
      <c r="F114"/>
      <c r="G114" s="30"/>
      <c r="H114"/>
    </row>
    <row r="115" spans="3:8">
      <c r="C115"/>
      <c r="D115"/>
      <c r="E115"/>
      <c r="F115"/>
      <c r="G115" s="30"/>
      <c r="H115"/>
    </row>
    <row r="116" spans="3:8">
      <c r="C116"/>
      <c r="D116"/>
      <c r="E116"/>
      <c r="F116"/>
      <c r="G116" s="30"/>
      <c r="H116"/>
    </row>
    <row r="117" spans="3:8">
      <c r="C117"/>
      <c r="D117"/>
      <c r="E117"/>
      <c r="F117"/>
      <c r="G117" s="30"/>
      <c r="H117"/>
    </row>
    <row r="118" spans="3:8">
      <c r="C118"/>
      <c r="D118"/>
      <c r="E118"/>
      <c r="F118"/>
      <c r="G118" s="30"/>
      <c r="H118"/>
    </row>
    <row r="119" spans="3:8">
      <c r="C119"/>
      <c r="D119"/>
      <c r="E119"/>
      <c r="F119"/>
      <c r="G119" s="30"/>
      <c r="H119"/>
    </row>
    <row r="120" spans="3:8">
      <c r="C120"/>
      <c r="D120"/>
      <c r="E120"/>
      <c r="F120"/>
      <c r="G120" s="30"/>
      <c r="H120"/>
    </row>
    <row r="121" spans="3:8">
      <c r="C121"/>
      <c r="D121"/>
      <c r="E121"/>
      <c r="F121"/>
      <c r="G121" s="30"/>
      <c r="H121"/>
    </row>
    <row r="122" spans="3:8">
      <c r="C122"/>
      <c r="D122"/>
      <c r="E122"/>
      <c r="F122"/>
      <c r="G122" s="30"/>
      <c r="H122"/>
    </row>
    <row r="123" spans="3:8">
      <c r="C123"/>
      <c r="D123"/>
      <c r="E123"/>
      <c r="F123"/>
      <c r="G123" s="30"/>
      <c r="H123"/>
    </row>
    <row r="124" spans="3:8">
      <c r="C124"/>
      <c r="D124"/>
      <c r="E124"/>
      <c r="F124"/>
      <c r="G124" s="30"/>
      <c r="H124"/>
    </row>
    <row r="125" spans="3:8">
      <c r="C125"/>
      <c r="D125"/>
      <c r="E125"/>
      <c r="F125"/>
      <c r="G125" s="30"/>
      <c r="H125"/>
    </row>
    <row r="126" spans="3:8">
      <c r="C126"/>
      <c r="D126"/>
      <c r="E126"/>
      <c r="F126"/>
      <c r="G126" s="30"/>
      <c r="H126"/>
    </row>
    <row r="127" spans="3:8">
      <c r="C127"/>
      <c r="D127"/>
      <c r="E127"/>
      <c r="F127"/>
      <c r="G127" s="30"/>
      <c r="H127"/>
    </row>
    <row r="128" spans="3:8">
      <c r="C128"/>
      <c r="D128"/>
      <c r="E128"/>
      <c r="F128"/>
      <c r="G128" s="30"/>
      <c r="H128"/>
    </row>
    <row r="129" spans="3:8">
      <c r="C129"/>
      <c r="D129"/>
      <c r="E129"/>
      <c r="F129"/>
      <c r="G129" s="30"/>
      <c r="H129"/>
    </row>
    <row r="130" spans="3:8">
      <c r="C130"/>
      <c r="D130"/>
      <c r="E130"/>
      <c r="F130"/>
      <c r="G130" s="30"/>
      <c r="H130"/>
    </row>
    <row r="131" spans="3:8">
      <c r="C131"/>
      <c r="D131"/>
      <c r="E131"/>
      <c r="F131"/>
      <c r="G131" s="30"/>
      <c r="H131"/>
    </row>
    <row r="132" spans="3:8">
      <c r="C132"/>
      <c r="D132"/>
      <c r="E132"/>
      <c r="F132"/>
      <c r="G132" s="30"/>
      <c r="H132"/>
    </row>
    <row r="133" spans="3:8">
      <c r="C133"/>
      <c r="D133"/>
      <c r="E133"/>
      <c r="F133"/>
      <c r="G133" s="30"/>
      <c r="H133"/>
    </row>
    <row r="134" spans="3:8">
      <c r="C134"/>
      <c r="D134"/>
      <c r="E134"/>
      <c r="F134"/>
      <c r="G134" s="30"/>
      <c r="H134"/>
    </row>
    <row r="135" spans="3:8">
      <c r="C135"/>
      <c r="D135"/>
      <c r="E135"/>
      <c r="F135"/>
      <c r="G135" s="30"/>
      <c r="H135"/>
    </row>
    <row r="136" spans="3:8">
      <c r="C136"/>
      <c r="D136"/>
      <c r="E136"/>
      <c r="F136"/>
      <c r="G136" s="30"/>
      <c r="H136"/>
    </row>
    <row r="137" spans="3:8">
      <c r="C137"/>
      <c r="D137"/>
      <c r="E137"/>
      <c r="F137"/>
      <c r="G137" s="30"/>
      <c r="H137"/>
    </row>
    <row r="138" spans="3:8">
      <c r="C138"/>
      <c r="D138"/>
      <c r="E138"/>
      <c r="F138"/>
      <c r="G138" s="30"/>
      <c r="H138"/>
    </row>
    <row r="139" spans="3:8">
      <c r="C139"/>
      <c r="D139"/>
      <c r="E139"/>
      <c r="F139"/>
      <c r="G139" s="30"/>
      <c r="H139"/>
    </row>
    <row r="140" spans="3:8">
      <c r="C140"/>
      <c r="D140"/>
      <c r="E140"/>
      <c r="F140"/>
      <c r="G140" s="30"/>
      <c r="H140"/>
    </row>
    <row r="141" spans="3:8">
      <c r="C141"/>
      <c r="D141"/>
      <c r="E141"/>
      <c r="F141"/>
      <c r="G141" s="30"/>
      <c r="H141"/>
    </row>
    <row r="142" spans="3:8">
      <c r="C142"/>
      <c r="D142"/>
      <c r="E142"/>
      <c r="F142"/>
      <c r="G142" s="30"/>
      <c r="H142"/>
    </row>
    <row r="143" spans="3:8">
      <c r="C143"/>
      <c r="D143"/>
      <c r="E143"/>
      <c r="F143"/>
      <c r="G143" s="30"/>
      <c r="H143"/>
    </row>
    <row r="144" spans="3:8">
      <c r="C144"/>
      <c r="D144"/>
      <c r="E144"/>
      <c r="F144"/>
      <c r="G144" s="30"/>
      <c r="H144"/>
    </row>
    <row r="145" spans="3:8">
      <c r="C145"/>
      <c r="D145"/>
      <c r="E145"/>
      <c r="F145"/>
      <c r="G145" s="30"/>
      <c r="H145"/>
    </row>
    <row r="146" spans="3:8">
      <c r="C146"/>
      <c r="D146"/>
      <c r="E146"/>
      <c r="F146"/>
      <c r="G146" s="30"/>
      <c r="H146"/>
    </row>
    <row r="147" spans="3:8">
      <c r="C147"/>
      <c r="D147"/>
      <c r="E147"/>
      <c r="F147"/>
      <c r="G147" s="30"/>
      <c r="H147"/>
    </row>
    <row r="148" spans="3:8">
      <c r="C148"/>
      <c r="D148"/>
      <c r="E148"/>
      <c r="F148"/>
      <c r="G148" s="30"/>
      <c r="H148"/>
    </row>
    <row r="149" spans="3:8">
      <c r="C149"/>
      <c r="D149"/>
      <c r="E149"/>
      <c r="F149"/>
      <c r="G149" s="30"/>
      <c r="H149"/>
    </row>
    <row r="150" spans="3:8">
      <c r="C150"/>
      <c r="D150"/>
      <c r="E150"/>
      <c r="F150"/>
      <c r="G150" s="30"/>
      <c r="H150"/>
    </row>
    <row r="151" spans="3:8">
      <c r="C151"/>
      <c r="D151"/>
      <c r="E151"/>
      <c r="F151"/>
      <c r="G151" s="30"/>
      <c r="H151"/>
    </row>
    <row r="152" spans="3:8">
      <c r="C152"/>
      <c r="D152"/>
      <c r="E152"/>
      <c r="F152"/>
      <c r="G152" s="30"/>
      <c r="H152"/>
    </row>
    <row r="153" spans="3:8">
      <c r="C153"/>
      <c r="D153"/>
      <c r="E153"/>
      <c r="F153"/>
      <c r="G153" s="30"/>
      <c r="H153"/>
    </row>
    <row r="154" spans="3:8">
      <c r="C154"/>
      <c r="D154"/>
      <c r="E154"/>
      <c r="F154"/>
      <c r="G154" s="30"/>
      <c r="H154"/>
    </row>
    <row r="155" spans="3:8">
      <c r="C155"/>
      <c r="D155"/>
      <c r="E155"/>
      <c r="F155"/>
      <c r="G155" s="30"/>
      <c r="H155"/>
    </row>
    <row r="156" spans="3:8">
      <c r="C156"/>
      <c r="D156"/>
      <c r="E156"/>
      <c r="F156"/>
      <c r="G156" s="30"/>
      <c r="H156"/>
    </row>
    <row r="157" spans="3:8">
      <c r="C157"/>
      <c r="D157"/>
      <c r="E157"/>
      <c r="F157"/>
      <c r="G157" s="30"/>
      <c r="H157"/>
    </row>
    <row r="158" spans="3:8">
      <c r="C158"/>
      <c r="D158"/>
      <c r="E158"/>
      <c r="F158"/>
      <c r="G158" s="30"/>
      <c r="H158"/>
    </row>
    <row r="159" spans="3:8">
      <c r="C159"/>
      <c r="D159"/>
      <c r="E159"/>
      <c r="F159"/>
      <c r="G159" s="30"/>
      <c r="H159"/>
    </row>
    <row r="160" spans="3:8">
      <c r="C160"/>
      <c r="D160"/>
      <c r="E160"/>
      <c r="F160"/>
      <c r="G160" s="30"/>
      <c r="H160"/>
    </row>
    <row r="161" spans="3:8">
      <c r="C161"/>
      <c r="D161"/>
      <c r="E161"/>
      <c r="F161"/>
      <c r="G161" s="30"/>
      <c r="H161"/>
    </row>
    <row r="162" spans="3:8">
      <c r="C162"/>
      <c r="D162"/>
      <c r="E162"/>
      <c r="F162"/>
      <c r="G162" s="30"/>
      <c r="H162"/>
    </row>
    <row r="163" spans="3:8">
      <c r="C163"/>
      <c r="D163"/>
      <c r="E163"/>
      <c r="F163"/>
      <c r="G163" s="30"/>
      <c r="H163"/>
    </row>
    <row r="164" spans="3:8">
      <c r="C164"/>
      <c r="D164"/>
      <c r="E164"/>
      <c r="F164"/>
      <c r="G164" s="30"/>
      <c r="H164"/>
    </row>
    <row r="165" spans="3:8">
      <c r="C165"/>
      <c r="D165"/>
      <c r="E165"/>
      <c r="F165"/>
      <c r="G165" s="30"/>
      <c r="H165"/>
    </row>
    <row r="166" spans="3:8">
      <c r="C166"/>
      <c r="D166"/>
      <c r="E166"/>
      <c r="F166"/>
      <c r="G166" s="30"/>
      <c r="H166"/>
    </row>
    <row r="167" spans="3:8">
      <c r="C167"/>
      <c r="D167"/>
      <c r="E167"/>
      <c r="F167"/>
      <c r="G167" s="30"/>
      <c r="H167"/>
    </row>
    <row r="168" spans="3:8">
      <c r="C168"/>
      <c r="D168"/>
      <c r="E168"/>
      <c r="F168"/>
      <c r="G168" s="30"/>
      <c r="H168"/>
    </row>
    <row r="169" spans="3:8">
      <c r="C169"/>
      <c r="D169"/>
      <c r="E169"/>
      <c r="F169"/>
      <c r="G169" s="30"/>
      <c r="H169"/>
    </row>
    <row r="170" spans="3:8">
      <c r="C170"/>
      <c r="D170"/>
      <c r="E170"/>
      <c r="F170"/>
      <c r="G170" s="30"/>
      <c r="H170"/>
    </row>
    <row r="171" spans="3:8">
      <c r="C171"/>
      <c r="D171"/>
      <c r="E171"/>
      <c r="F171"/>
      <c r="G171" s="30"/>
      <c r="H171"/>
    </row>
    <row r="172" spans="3:8">
      <c r="C172"/>
      <c r="D172"/>
      <c r="E172"/>
      <c r="F172"/>
      <c r="G172" s="30"/>
      <c r="H172"/>
    </row>
    <row r="173" spans="3:8">
      <c r="C173"/>
      <c r="D173"/>
      <c r="E173"/>
      <c r="F173"/>
      <c r="G173" s="30"/>
      <c r="H173"/>
    </row>
    <row r="174" spans="3:8">
      <c r="C174"/>
      <c r="D174"/>
      <c r="E174"/>
      <c r="F174"/>
      <c r="G174" s="30"/>
      <c r="H174"/>
    </row>
    <row r="175" spans="3:8">
      <c r="C175"/>
      <c r="D175"/>
      <c r="E175"/>
      <c r="F175"/>
      <c r="G175" s="30"/>
      <c r="H175"/>
    </row>
    <row r="176" spans="3:8">
      <c r="C176"/>
      <c r="D176"/>
      <c r="E176"/>
      <c r="F176"/>
      <c r="G176" s="30"/>
      <c r="H176"/>
    </row>
    <row r="177" spans="3:8">
      <c r="C177"/>
      <c r="D177"/>
      <c r="E177"/>
      <c r="F177"/>
      <c r="G177" s="30"/>
      <c r="H177"/>
    </row>
    <row r="178" spans="3:8">
      <c r="C178"/>
      <c r="D178"/>
      <c r="E178"/>
      <c r="F178"/>
      <c r="G178" s="30"/>
      <c r="H178"/>
    </row>
    <row r="179" spans="3:8">
      <c r="C179"/>
      <c r="D179"/>
      <c r="E179"/>
      <c r="F179"/>
      <c r="G179" s="30"/>
      <c r="H179"/>
    </row>
    <row r="180" spans="3:8">
      <c r="C180"/>
      <c r="D180"/>
      <c r="E180"/>
      <c r="F180"/>
      <c r="G180" s="30"/>
      <c r="H180"/>
    </row>
    <row r="181" spans="3:8">
      <c r="C181"/>
      <c r="D181"/>
      <c r="E181"/>
      <c r="F181"/>
      <c r="G181" s="30"/>
      <c r="H181"/>
    </row>
    <row r="182" spans="3:8">
      <c r="C182"/>
      <c r="D182"/>
      <c r="E182"/>
      <c r="F182"/>
      <c r="G182" s="30"/>
      <c r="H182"/>
    </row>
    <row r="183" spans="3:8">
      <c r="C183"/>
      <c r="D183"/>
      <c r="E183"/>
      <c r="F183"/>
      <c r="G183" s="30"/>
      <c r="H183"/>
    </row>
    <row r="184" spans="3:8">
      <c r="C184"/>
      <c r="D184"/>
      <c r="E184"/>
      <c r="F184"/>
      <c r="G184" s="30"/>
      <c r="H184"/>
    </row>
    <row r="185" spans="3:8">
      <c r="C185"/>
      <c r="D185"/>
      <c r="E185"/>
      <c r="F185"/>
      <c r="G185" s="30"/>
      <c r="H185"/>
    </row>
    <row r="186" spans="3:8">
      <c r="C186"/>
      <c r="D186"/>
      <c r="E186"/>
      <c r="F186"/>
      <c r="G186" s="30"/>
      <c r="H186"/>
    </row>
    <row r="187" spans="3:8">
      <c r="C187"/>
      <c r="D187"/>
      <c r="E187"/>
      <c r="F187"/>
      <c r="G187" s="30"/>
      <c r="H187"/>
    </row>
    <row r="188" spans="3:8">
      <c r="C188"/>
      <c r="D188"/>
      <c r="E188"/>
      <c r="F188"/>
      <c r="G188" s="30"/>
      <c r="H188"/>
    </row>
    <row r="189" spans="3:8">
      <c r="C189"/>
      <c r="D189"/>
      <c r="E189"/>
      <c r="F189"/>
      <c r="G189" s="30"/>
      <c r="H189"/>
    </row>
    <row r="190" spans="3:8">
      <c r="C190"/>
      <c r="D190"/>
      <c r="E190"/>
      <c r="F190"/>
      <c r="G190" s="30"/>
      <c r="H190"/>
    </row>
    <row r="191" spans="3:8">
      <c r="C191"/>
      <c r="D191"/>
      <c r="E191"/>
      <c r="F191"/>
      <c r="G191" s="30"/>
      <c r="H191"/>
    </row>
    <row r="192" spans="3:8">
      <c r="C192"/>
      <c r="D192"/>
      <c r="E192"/>
      <c r="F192"/>
      <c r="G192" s="30"/>
      <c r="H192"/>
    </row>
    <row r="193" spans="3:8">
      <c r="C193"/>
      <c r="D193"/>
      <c r="E193"/>
      <c r="F193"/>
      <c r="G193" s="30"/>
      <c r="H193"/>
    </row>
    <row r="194" spans="3:8">
      <c r="C194"/>
      <c r="D194"/>
      <c r="E194"/>
      <c r="F194"/>
      <c r="G194" s="30"/>
      <c r="H194"/>
    </row>
    <row r="195" spans="3:8">
      <c r="C195"/>
      <c r="D195"/>
      <c r="E195"/>
      <c r="F195"/>
      <c r="G195" s="30"/>
      <c r="H195"/>
    </row>
    <row r="196" spans="3:8">
      <c r="C196"/>
      <c r="D196"/>
      <c r="E196"/>
      <c r="F196"/>
      <c r="G196" s="30"/>
      <c r="H196"/>
    </row>
    <row r="197" spans="3:8">
      <c r="C197"/>
      <c r="D197"/>
      <c r="E197"/>
      <c r="F197"/>
      <c r="G197" s="30"/>
      <c r="H197"/>
    </row>
    <row r="198" spans="3:8">
      <c r="C198"/>
      <c r="D198"/>
      <c r="E198"/>
      <c r="F198"/>
      <c r="G198" s="30"/>
      <c r="H198"/>
    </row>
    <row r="199" spans="3:8">
      <c r="C199"/>
      <c r="D199"/>
      <c r="E199"/>
      <c r="F199"/>
      <c r="G199" s="30"/>
      <c r="H199"/>
    </row>
    <row r="200" spans="3:8">
      <c r="C200"/>
      <c r="D200"/>
      <c r="E200"/>
      <c r="F200"/>
      <c r="G200" s="30"/>
      <c r="H200"/>
    </row>
    <row r="201" spans="3:8">
      <c r="C201"/>
      <c r="D201"/>
      <c r="E201"/>
      <c r="F201"/>
      <c r="G201" s="30"/>
      <c r="H201"/>
    </row>
    <row r="202" spans="3:8">
      <c r="C202"/>
      <c r="D202"/>
      <c r="E202"/>
      <c r="F202"/>
      <c r="G202" s="30"/>
      <c r="H202"/>
    </row>
    <row r="203" spans="3:8">
      <c r="C203"/>
      <c r="D203"/>
      <c r="E203"/>
      <c r="F203"/>
      <c r="G203" s="30"/>
      <c r="H203"/>
    </row>
    <row r="204" spans="3:8">
      <c r="C204"/>
      <c r="D204"/>
      <c r="E204"/>
      <c r="F204"/>
      <c r="G204" s="30"/>
      <c r="H204"/>
    </row>
    <row r="205" spans="3:8">
      <c r="C205"/>
      <c r="D205"/>
      <c r="E205"/>
      <c r="F205"/>
      <c r="G205" s="30"/>
      <c r="H205"/>
    </row>
    <row r="206" spans="3:8">
      <c r="C206"/>
      <c r="D206"/>
      <c r="E206"/>
      <c r="F206"/>
      <c r="G206" s="30"/>
      <c r="H206"/>
    </row>
    <row r="207" spans="3:8">
      <c r="C207"/>
      <c r="D207"/>
      <c r="E207"/>
      <c r="F207"/>
      <c r="G207" s="30"/>
      <c r="H207"/>
    </row>
    <row r="208" spans="3:8">
      <c r="C208"/>
      <c r="D208"/>
      <c r="E208"/>
      <c r="F208"/>
      <c r="G208" s="30"/>
      <c r="H208"/>
    </row>
    <row r="209" spans="3:8">
      <c r="C209"/>
      <c r="D209"/>
      <c r="E209"/>
      <c r="F209"/>
      <c r="G209" s="30"/>
      <c r="H209"/>
    </row>
    <row r="210" spans="3:8">
      <c r="C210"/>
      <c r="D210"/>
      <c r="E210"/>
      <c r="F210"/>
      <c r="G210" s="30"/>
      <c r="H210"/>
    </row>
    <row r="211" spans="3:8">
      <c r="C211"/>
      <c r="D211"/>
      <c r="E211"/>
      <c r="F211"/>
      <c r="G211" s="30"/>
      <c r="H211"/>
    </row>
    <row r="212" spans="3:8">
      <c r="C212"/>
      <c r="D212"/>
      <c r="E212"/>
      <c r="F212"/>
      <c r="G212" s="30"/>
      <c r="H212"/>
    </row>
    <row r="213" spans="3:8">
      <c r="C213"/>
      <c r="D213"/>
      <c r="E213"/>
      <c r="F213"/>
      <c r="G213" s="30"/>
      <c r="H213"/>
    </row>
    <row r="214" spans="3:8">
      <c r="C214"/>
      <c r="D214"/>
      <c r="E214"/>
      <c r="F214"/>
      <c r="G214" s="30"/>
      <c r="H214"/>
    </row>
    <row r="215" spans="3:8">
      <c r="C215"/>
      <c r="D215"/>
      <c r="E215"/>
      <c r="F215"/>
      <c r="G215" s="30"/>
      <c r="H215"/>
    </row>
    <row r="216" spans="3:8">
      <c r="C216"/>
      <c r="D216"/>
      <c r="E216"/>
      <c r="F216"/>
      <c r="G216" s="30"/>
      <c r="H216"/>
    </row>
    <row r="217" spans="3:8">
      <c r="C217"/>
      <c r="D217"/>
      <c r="E217"/>
      <c r="F217"/>
      <c r="G217" s="30"/>
      <c r="H217"/>
    </row>
    <row r="218" spans="3:8">
      <c r="C218"/>
      <c r="D218"/>
      <c r="E218"/>
      <c r="F218"/>
      <c r="G218" s="30"/>
      <c r="H218"/>
    </row>
    <row r="219" spans="3:8">
      <c r="C219"/>
      <c r="D219"/>
      <c r="E219"/>
      <c r="F219"/>
      <c r="G219" s="30"/>
      <c r="H219"/>
    </row>
    <row r="220" spans="3:8">
      <c r="C220"/>
      <c r="D220"/>
      <c r="E220"/>
      <c r="F220"/>
      <c r="G220" s="30"/>
      <c r="H220"/>
    </row>
    <row r="221" spans="3:8">
      <c r="C221"/>
      <c r="D221"/>
      <c r="E221"/>
      <c r="F221"/>
      <c r="G221" s="30"/>
      <c r="H221"/>
    </row>
    <row r="222" spans="3:8">
      <c r="C222"/>
      <c r="D222"/>
      <c r="E222"/>
      <c r="F222"/>
      <c r="G222" s="30"/>
      <c r="H222"/>
    </row>
    <row r="223" spans="3:8">
      <c r="C223"/>
      <c r="D223"/>
      <c r="E223"/>
      <c r="F223"/>
      <c r="G223" s="30"/>
      <c r="H223"/>
    </row>
    <row r="224" spans="3:8">
      <c r="C224"/>
      <c r="D224"/>
      <c r="E224"/>
      <c r="F224"/>
      <c r="G224" s="30"/>
      <c r="H224"/>
    </row>
    <row r="225" spans="3:8">
      <c r="C225"/>
      <c r="D225"/>
      <c r="E225"/>
      <c r="F225"/>
      <c r="G225" s="30"/>
      <c r="H225"/>
    </row>
    <row r="226" spans="3:8">
      <c r="C226"/>
      <c r="D226"/>
      <c r="E226"/>
      <c r="F226"/>
      <c r="G226" s="30"/>
      <c r="H226"/>
    </row>
    <row r="227" spans="3:8">
      <c r="C227"/>
      <c r="D227"/>
      <c r="E227"/>
      <c r="F227"/>
      <c r="G227" s="30"/>
      <c r="H227"/>
    </row>
    <row r="228" spans="3:8">
      <c r="C228"/>
      <c r="D228"/>
      <c r="E228"/>
      <c r="F228"/>
      <c r="G228" s="30"/>
      <c r="H228"/>
    </row>
    <row r="229" spans="3:8">
      <c r="C229"/>
      <c r="D229"/>
      <c r="E229"/>
      <c r="F229"/>
      <c r="G229" s="30"/>
      <c r="H229"/>
    </row>
    <row r="230" spans="3:8">
      <c r="C230"/>
      <c r="D230"/>
      <c r="E230"/>
      <c r="F230"/>
      <c r="G230" s="30"/>
      <c r="H230"/>
    </row>
    <row r="231" spans="3:8">
      <c r="C231"/>
      <c r="D231"/>
      <c r="E231"/>
      <c r="F231"/>
      <c r="G231" s="30"/>
      <c r="H231"/>
    </row>
    <row r="232" spans="3:8">
      <c r="C232"/>
      <c r="D232"/>
      <c r="E232"/>
      <c r="F232"/>
      <c r="G232" s="30"/>
      <c r="H232"/>
    </row>
    <row r="233" spans="3:8">
      <c r="C233"/>
      <c r="D233"/>
      <c r="E233"/>
      <c r="F233"/>
      <c r="G233" s="30"/>
      <c r="H233"/>
    </row>
    <row r="234" spans="3:8">
      <c r="C234"/>
      <c r="D234"/>
      <c r="E234"/>
      <c r="F234"/>
      <c r="G234" s="30"/>
      <c r="H234"/>
    </row>
    <row r="235" spans="3:8">
      <c r="C235"/>
      <c r="D235"/>
      <c r="E235"/>
      <c r="F235"/>
      <c r="G235" s="30"/>
      <c r="H235"/>
    </row>
    <row r="236" spans="3:8">
      <c r="C236"/>
      <c r="D236"/>
      <c r="E236"/>
      <c r="F236"/>
      <c r="G236" s="30"/>
      <c r="H236"/>
    </row>
    <row r="237" spans="3:8">
      <c r="C237"/>
      <c r="D237"/>
      <c r="E237"/>
      <c r="F237"/>
      <c r="G237" s="30"/>
      <c r="H237"/>
    </row>
    <row r="238" spans="3:8">
      <c r="C238"/>
      <c r="D238"/>
      <c r="E238"/>
      <c r="F238"/>
      <c r="G238" s="30"/>
      <c r="H238"/>
    </row>
    <row r="239" spans="3:8">
      <c r="C239"/>
      <c r="D239"/>
      <c r="E239"/>
      <c r="F239"/>
      <c r="G239" s="30"/>
      <c r="H239"/>
    </row>
    <row r="240" spans="3:8">
      <c r="C240"/>
      <c r="D240"/>
      <c r="E240"/>
      <c r="F240"/>
      <c r="G240" s="30"/>
      <c r="H240"/>
    </row>
    <row r="241" spans="3:8">
      <c r="C241"/>
      <c r="D241"/>
      <c r="E241"/>
      <c r="F241"/>
      <c r="G241" s="30"/>
      <c r="H241"/>
    </row>
    <row r="242" spans="3:8">
      <c r="C242"/>
      <c r="D242"/>
      <c r="E242"/>
      <c r="F242"/>
      <c r="G242" s="30"/>
      <c r="H242"/>
    </row>
    <row r="243" spans="3:8">
      <c r="C243"/>
      <c r="D243"/>
      <c r="E243"/>
      <c r="F243"/>
      <c r="G243" s="30"/>
      <c r="H243"/>
    </row>
    <row r="244" spans="3:8">
      <c r="C244"/>
      <c r="D244"/>
      <c r="E244"/>
      <c r="F244"/>
      <c r="G244" s="30"/>
      <c r="H244"/>
    </row>
    <row r="245" spans="3:8">
      <c r="C245"/>
      <c r="D245"/>
      <c r="E245"/>
      <c r="F245"/>
      <c r="G245" s="30"/>
      <c r="H245"/>
    </row>
    <row r="246" spans="3:8">
      <c r="C246"/>
      <c r="D246"/>
      <c r="E246"/>
      <c r="F246"/>
      <c r="G246" s="30"/>
      <c r="H246"/>
    </row>
    <row r="247" spans="3:8">
      <c r="C247"/>
      <c r="D247"/>
      <c r="E247"/>
      <c r="F247"/>
      <c r="G247" s="30"/>
      <c r="H247"/>
    </row>
    <row r="248" spans="3:8">
      <c r="C248"/>
      <c r="D248"/>
      <c r="E248"/>
      <c r="F248"/>
      <c r="G248" s="30"/>
      <c r="H248"/>
    </row>
    <row r="249" spans="3:8">
      <c r="C249"/>
      <c r="D249"/>
      <c r="E249"/>
      <c r="F249"/>
      <c r="G249" s="30"/>
      <c r="H249"/>
    </row>
    <row r="250" spans="3:8">
      <c r="C250"/>
      <c r="D250"/>
      <c r="E250"/>
      <c r="F250"/>
      <c r="G250" s="30"/>
      <c r="H250"/>
    </row>
    <row r="251" spans="3:8">
      <c r="C251"/>
      <c r="D251"/>
      <c r="E251"/>
      <c r="F251"/>
      <c r="G251" s="30"/>
      <c r="H251"/>
    </row>
    <row r="252" spans="3:8">
      <c r="C252"/>
      <c r="D252"/>
      <c r="E252"/>
      <c r="F252"/>
      <c r="G252" s="30"/>
      <c r="H252"/>
    </row>
    <row r="253" spans="3:8">
      <c r="C253"/>
      <c r="D253"/>
      <c r="E253"/>
      <c r="F253"/>
      <c r="G253" s="30"/>
      <c r="H253"/>
    </row>
    <row r="254" spans="3:8">
      <c r="C254"/>
      <c r="D254"/>
      <c r="E254"/>
      <c r="F254"/>
      <c r="G254" s="30"/>
      <c r="H254"/>
    </row>
    <row r="255" spans="3:8">
      <c r="C255"/>
      <c r="D255"/>
      <c r="E255"/>
      <c r="F255"/>
      <c r="G255" s="30"/>
      <c r="H255"/>
    </row>
    <row r="256" spans="3:8">
      <c r="C256"/>
      <c r="D256"/>
      <c r="E256"/>
      <c r="F256"/>
      <c r="G256" s="30"/>
      <c r="H256"/>
    </row>
    <row r="257" spans="3:8">
      <c r="C257"/>
      <c r="D257"/>
      <c r="E257"/>
      <c r="F257"/>
      <c r="G257" s="30"/>
      <c r="H257"/>
    </row>
    <row r="258" spans="3:8">
      <c r="C258"/>
      <c r="D258"/>
      <c r="E258"/>
      <c r="F258"/>
      <c r="G258" s="30"/>
      <c r="H258"/>
    </row>
    <row r="259" spans="3:8">
      <c r="C259"/>
      <c r="D259"/>
      <c r="E259"/>
      <c r="F259"/>
      <c r="G259" s="30"/>
      <c r="H259"/>
    </row>
    <row r="260" spans="3:8">
      <c r="C260"/>
      <c r="D260"/>
      <c r="E260"/>
      <c r="F260"/>
      <c r="G260" s="30"/>
      <c r="H260"/>
    </row>
    <row r="261" spans="3:8">
      <c r="C261"/>
      <c r="D261"/>
      <c r="E261"/>
      <c r="F261"/>
      <c r="G261" s="30"/>
      <c r="H261"/>
    </row>
    <row r="262" spans="3:8">
      <c r="C262"/>
      <c r="D262"/>
      <c r="E262"/>
      <c r="F262"/>
      <c r="G262" s="30"/>
      <c r="H262"/>
    </row>
    <row r="263" spans="3:8">
      <c r="C263"/>
      <c r="D263"/>
      <c r="E263"/>
      <c r="F263"/>
      <c r="G263" s="30"/>
      <c r="H263"/>
    </row>
    <row r="264" spans="3:8">
      <c r="C264"/>
      <c r="D264"/>
      <c r="E264"/>
      <c r="F264"/>
      <c r="G264" s="30"/>
      <c r="H264"/>
    </row>
    <row r="265" spans="3:8">
      <c r="C265"/>
      <c r="D265"/>
      <c r="E265"/>
      <c r="F265"/>
      <c r="G265" s="30"/>
      <c r="H265"/>
    </row>
    <row r="266" spans="3:8">
      <c r="C266"/>
      <c r="D266"/>
      <c r="E266"/>
      <c r="F266"/>
      <c r="G266" s="30"/>
      <c r="H266"/>
    </row>
    <row r="267" spans="3:8">
      <c r="C267"/>
      <c r="D267"/>
      <c r="E267"/>
      <c r="F267"/>
      <c r="G267" s="30"/>
      <c r="H267"/>
    </row>
    <row r="268" spans="3:8">
      <c r="C268"/>
      <c r="D268"/>
      <c r="E268"/>
      <c r="F268"/>
      <c r="G268" s="30"/>
      <c r="H268"/>
    </row>
    <row r="269" spans="3:8">
      <c r="C269"/>
      <c r="D269"/>
      <c r="E269"/>
      <c r="F269"/>
      <c r="G269" s="30"/>
      <c r="H269"/>
    </row>
    <row r="270" spans="3:8">
      <c r="C270"/>
      <c r="D270"/>
      <c r="E270"/>
      <c r="F270"/>
      <c r="G270" s="30"/>
      <c r="H270"/>
    </row>
    <row r="271" spans="3:8">
      <c r="C271"/>
      <c r="D271"/>
      <c r="E271"/>
      <c r="F271"/>
      <c r="G271" s="30"/>
      <c r="H271"/>
    </row>
    <row r="272" spans="3:8">
      <c r="C272"/>
      <c r="D272"/>
      <c r="E272"/>
      <c r="F272"/>
      <c r="G272" s="30"/>
      <c r="H272"/>
    </row>
    <row r="273" spans="3:8">
      <c r="C273"/>
      <c r="D273"/>
      <c r="E273"/>
      <c r="F273"/>
      <c r="G273" s="30"/>
      <c r="H273"/>
    </row>
  </sheetData>
  <sortState xmlns:xlrd2="http://schemas.microsoft.com/office/spreadsheetml/2017/richdata2" ref="A9:Q46">
    <sortCondition ref="A9:A46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8000000000000003" right="0.23622047244094491" top="0.31" bottom="0.39" header="0.22" footer="0.18"/>
  <pageSetup paperSize="9" scale="59" fitToWidth="0" orientation="landscape" r:id="rId1"/>
  <headerFooter>
    <oddFooter>&amp;RPag. 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A1:Q279"/>
  <sheetViews>
    <sheetView showGridLines="0" zoomScale="85" zoomScaleNormal="85" zoomScaleSheetLayoutView="85" workbookViewId="0">
      <pane xSplit="1" topLeftCell="G37" activePane="topRight" state="frozen"/>
      <selection pane="topRight" activeCell="H47" sqref="H47"/>
      <selection activeCell="F35" sqref="F35"/>
    </sheetView>
  </sheetViews>
  <sheetFormatPr defaultColWidth="8.85546875" defaultRowHeight="15.75"/>
  <cols>
    <col min="1" max="1" width="66.85546875" style="22" customWidth="1"/>
    <col min="2" max="2" width="12" style="23" customWidth="1"/>
    <col min="3" max="8" width="11.85546875" style="23" customWidth="1"/>
    <col min="9" max="14" width="11.85546875" customWidth="1"/>
    <col min="15" max="15" width="12.7109375" style="19" customWidth="1"/>
    <col min="16" max="16" width="8.85546875" customWidth="1"/>
    <col min="17" max="17" width="11.5703125" style="20" customWidth="1"/>
  </cols>
  <sheetData>
    <row r="1" spans="1:17" ht="51" customHeight="1"/>
    <row r="2" spans="1:17">
      <c r="A2" s="338"/>
      <c r="B2" s="338"/>
      <c r="C2" s="338"/>
      <c r="D2" s="338"/>
      <c r="E2" s="338"/>
      <c r="F2" s="338"/>
      <c r="G2" s="338"/>
      <c r="H2" s="338"/>
    </row>
    <row r="3" spans="1:17">
      <c r="A3" s="338"/>
      <c r="B3" s="338"/>
      <c r="C3" s="338"/>
      <c r="D3" s="338"/>
      <c r="E3" s="338"/>
      <c r="F3" s="338"/>
      <c r="G3" s="338"/>
      <c r="H3" s="338"/>
    </row>
    <row r="4" spans="1:17" ht="21" customHeight="1"/>
    <row r="5" spans="1:17" s="11" customFormat="1" ht="18.75" customHeight="1">
      <c r="A5" s="339" t="s">
        <v>0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</row>
    <row r="6" spans="1:17" s="11" customFormat="1" ht="20.25" customHeight="1">
      <c r="A6" s="339" t="s">
        <v>87</v>
      </c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</row>
    <row r="7" spans="1:17" s="24" customFormat="1" ht="22.5" customHeight="1">
      <c r="A7" s="411" t="s">
        <v>2</v>
      </c>
      <c r="B7" s="412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42" t="s">
        <v>16</v>
      </c>
      <c r="P7" s="343"/>
      <c r="Q7" s="344"/>
    </row>
    <row r="8" spans="1:17" s="24" customFormat="1" ht="18" customHeight="1">
      <c r="A8" s="340"/>
      <c r="B8" s="341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19.5" customHeight="1">
      <c r="A9" s="259" t="s">
        <v>20</v>
      </c>
      <c r="B9" s="260">
        <v>122</v>
      </c>
      <c r="C9" s="267">
        <v>118</v>
      </c>
      <c r="D9" s="304">
        <v>148</v>
      </c>
      <c r="E9" s="262">
        <v>241</v>
      </c>
      <c r="F9" s="262">
        <v>0</v>
      </c>
      <c r="G9" s="262">
        <v>119</v>
      </c>
      <c r="H9" s="262">
        <v>98</v>
      </c>
      <c r="I9" s="262"/>
      <c r="J9" s="262"/>
      <c r="K9" s="262"/>
      <c r="L9" s="262"/>
      <c r="M9" s="262"/>
      <c r="N9" s="262"/>
      <c r="O9" s="47">
        <f t="shared" ref="O9:O51" si="0">B9*(IF(C9="",0,1)+IF(D9="",0,1)+IF(E9="",0,1)+IF(F9="",0,1)+IF(G9="",0,1)+IF(H9="",0,1)+IF(I9="",0,1)+IF(J9="",0,1)+IF(K9="",0,1)+IF(L9="",0,1)+IF(M9="",0,1)+IF(N9="",0,1))</f>
        <v>732</v>
      </c>
      <c r="P9" s="47">
        <f t="shared" ref="P9:P51" si="1">SUM(C9:N9)</f>
        <v>724</v>
      </c>
      <c r="Q9" s="54">
        <f t="shared" ref="Q9:Q51" si="2">IF(O9=0,"-",P9/O9)</f>
        <v>0.98907103825136611</v>
      </c>
    </row>
    <row r="10" spans="1:17" ht="19.5" customHeight="1">
      <c r="A10" s="259" t="s">
        <v>24</v>
      </c>
      <c r="B10" s="260">
        <v>60</v>
      </c>
      <c r="C10" s="267">
        <v>98</v>
      </c>
      <c r="D10" s="304">
        <v>61</v>
      </c>
      <c r="E10" s="262">
        <v>74</v>
      </c>
      <c r="F10" s="262">
        <v>0</v>
      </c>
      <c r="G10" s="262">
        <v>86</v>
      </c>
      <c r="H10" s="262">
        <v>110</v>
      </c>
      <c r="I10" s="262"/>
      <c r="J10" s="262"/>
      <c r="K10" s="262"/>
      <c r="L10" s="262"/>
      <c r="M10" s="262"/>
      <c r="N10" s="262"/>
      <c r="O10" s="47">
        <f t="shared" si="0"/>
        <v>360</v>
      </c>
      <c r="P10" s="47">
        <f t="shared" si="1"/>
        <v>429</v>
      </c>
      <c r="Q10" s="54">
        <f t="shared" si="2"/>
        <v>1.1916666666666667</v>
      </c>
    </row>
    <row r="11" spans="1:17" ht="19.5" customHeight="1">
      <c r="A11" s="259" t="s">
        <v>21</v>
      </c>
      <c r="B11" s="260">
        <v>96</v>
      </c>
      <c r="C11" s="267">
        <v>109</v>
      </c>
      <c r="D11" s="304">
        <v>109</v>
      </c>
      <c r="E11" s="262">
        <v>152</v>
      </c>
      <c r="F11" s="262">
        <v>5</v>
      </c>
      <c r="G11" s="262">
        <v>136</v>
      </c>
      <c r="H11" s="262">
        <v>103</v>
      </c>
      <c r="I11" s="262"/>
      <c r="J11" s="262"/>
      <c r="K11" s="262"/>
      <c r="L11" s="262"/>
      <c r="M11" s="262"/>
      <c r="N11" s="262"/>
      <c r="O11" s="47">
        <f t="shared" si="0"/>
        <v>576</v>
      </c>
      <c r="P11" s="47">
        <f t="shared" si="1"/>
        <v>614</v>
      </c>
      <c r="Q11" s="54">
        <f t="shared" si="2"/>
        <v>1.0659722222222223</v>
      </c>
    </row>
    <row r="12" spans="1:17" ht="19.5" customHeight="1">
      <c r="A12" s="259" t="s">
        <v>57</v>
      </c>
      <c r="B12" s="260">
        <v>46</v>
      </c>
      <c r="C12" s="267">
        <v>54</v>
      </c>
      <c r="D12" s="304">
        <v>50</v>
      </c>
      <c r="E12" s="262">
        <v>113</v>
      </c>
      <c r="F12" s="262">
        <v>0</v>
      </c>
      <c r="G12" s="262">
        <v>82</v>
      </c>
      <c r="H12" s="262">
        <v>57</v>
      </c>
      <c r="I12" s="262"/>
      <c r="J12" s="262"/>
      <c r="K12" s="262"/>
      <c r="L12" s="262"/>
      <c r="M12" s="262"/>
      <c r="N12" s="262"/>
      <c r="O12" s="47">
        <f t="shared" si="0"/>
        <v>276</v>
      </c>
      <c r="P12" s="47">
        <f t="shared" si="1"/>
        <v>356</v>
      </c>
      <c r="Q12" s="54">
        <f t="shared" si="2"/>
        <v>1.2898550724637681</v>
      </c>
    </row>
    <row r="13" spans="1:17" ht="19.5" customHeight="1">
      <c r="A13" s="259" t="s">
        <v>25</v>
      </c>
      <c r="B13" s="260">
        <v>110</v>
      </c>
      <c r="C13" s="267">
        <v>0</v>
      </c>
      <c r="D13" s="304">
        <v>127</v>
      </c>
      <c r="E13" s="262">
        <v>116</v>
      </c>
      <c r="F13" s="262">
        <v>0</v>
      </c>
      <c r="G13" s="262">
        <v>138</v>
      </c>
      <c r="H13" s="262">
        <v>81</v>
      </c>
      <c r="I13" s="262"/>
      <c r="J13" s="262"/>
      <c r="K13" s="262"/>
      <c r="L13" s="262"/>
      <c r="M13" s="262"/>
      <c r="N13" s="262"/>
      <c r="O13" s="47">
        <f t="shared" si="0"/>
        <v>660</v>
      </c>
      <c r="P13" s="47">
        <f t="shared" si="1"/>
        <v>462</v>
      </c>
      <c r="Q13" s="54">
        <f t="shared" si="2"/>
        <v>0.7</v>
      </c>
    </row>
    <row r="14" spans="1:17" ht="19.5" customHeight="1">
      <c r="A14" s="259" t="s">
        <v>22</v>
      </c>
      <c r="B14" s="260">
        <v>46</v>
      </c>
      <c r="C14" s="267">
        <v>28</v>
      </c>
      <c r="D14" s="304">
        <v>67</v>
      </c>
      <c r="E14" s="262">
        <v>0</v>
      </c>
      <c r="F14" s="262">
        <v>0</v>
      </c>
      <c r="G14" s="262">
        <v>58</v>
      </c>
      <c r="H14" s="262">
        <v>48</v>
      </c>
      <c r="I14" s="262"/>
      <c r="J14" s="262"/>
      <c r="K14" s="262"/>
      <c r="L14" s="262"/>
      <c r="M14" s="262"/>
      <c r="N14" s="262"/>
      <c r="O14" s="47">
        <f t="shared" si="0"/>
        <v>276</v>
      </c>
      <c r="P14" s="47">
        <f t="shared" si="1"/>
        <v>201</v>
      </c>
      <c r="Q14" s="54">
        <f t="shared" si="2"/>
        <v>0.72826086956521741</v>
      </c>
    </row>
    <row r="15" spans="1:17" ht="26.25" customHeight="1">
      <c r="A15" s="259" t="s">
        <v>23</v>
      </c>
      <c r="B15" s="260">
        <v>60</v>
      </c>
      <c r="C15" s="267">
        <v>87</v>
      </c>
      <c r="D15" s="304">
        <v>28</v>
      </c>
      <c r="E15" s="262">
        <v>0</v>
      </c>
      <c r="F15" s="262">
        <v>6</v>
      </c>
      <c r="G15" s="262">
        <v>69</v>
      </c>
      <c r="H15" s="262">
        <v>122</v>
      </c>
      <c r="I15" s="262"/>
      <c r="J15" s="262"/>
      <c r="K15" s="262"/>
      <c r="L15" s="262"/>
      <c r="M15" s="262"/>
      <c r="N15" s="262"/>
      <c r="O15" s="47">
        <f t="shared" si="0"/>
        <v>360</v>
      </c>
      <c r="P15" s="47">
        <f t="shared" si="1"/>
        <v>312</v>
      </c>
      <c r="Q15" s="54">
        <f t="shared" si="2"/>
        <v>0.8666666666666667</v>
      </c>
    </row>
    <row r="16" spans="1:17" ht="19.5" customHeight="1">
      <c r="A16" s="259" t="s">
        <v>82</v>
      </c>
      <c r="B16" s="260">
        <v>15</v>
      </c>
      <c r="C16" s="267">
        <v>15</v>
      </c>
      <c r="D16" s="304">
        <v>17</v>
      </c>
      <c r="E16" s="262">
        <v>15</v>
      </c>
      <c r="F16" s="262">
        <v>0</v>
      </c>
      <c r="G16" s="262">
        <v>16</v>
      </c>
      <c r="H16" s="262">
        <v>10</v>
      </c>
      <c r="I16" s="262"/>
      <c r="J16" s="262"/>
      <c r="K16" s="262"/>
      <c r="L16" s="262"/>
      <c r="M16" s="262"/>
      <c r="N16" s="262"/>
      <c r="O16" s="47">
        <f t="shared" si="0"/>
        <v>90</v>
      </c>
      <c r="P16" s="47">
        <f t="shared" si="1"/>
        <v>73</v>
      </c>
      <c r="Q16" s="54">
        <f t="shared" si="2"/>
        <v>0.81111111111111112</v>
      </c>
    </row>
    <row r="17" spans="1:17" ht="19.5" customHeight="1">
      <c r="A17" s="259" t="s">
        <v>26</v>
      </c>
      <c r="B17" s="260">
        <v>288</v>
      </c>
      <c r="C17" s="262">
        <v>379</v>
      </c>
      <c r="D17" s="307">
        <v>524</v>
      </c>
      <c r="E17" s="262">
        <v>776</v>
      </c>
      <c r="F17" s="262">
        <v>731</v>
      </c>
      <c r="G17" s="262">
        <v>668</v>
      </c>
      <c r="H17" s="262">
        <v>428</v>
      </c>
      <c r="I17" s="262"/>
      <c r="J17" s="262"/>
      <c r="K17" s="262"/>
      <c r="L17" s="262"/>
      <c r="M17" s="262"/>
      <c r="N17" s="262"/>
      <c r="O17" s="47">
        <f t="shared" si="0"/>
        <v>1728</v>
      </c>
      <c r="P17" s="47">
        <f t="shared" si="1"/>
        <v>3506</v>
      </c>
      <c r="Q17" s="54">
        <f t="shared" si="2"/>
        <v>2.0289351851851851</v>
      </c>
    </row>
    <row r="18" spans="1:17" ht="19.5" customHeight="1">
      <c r="A18" s="259" t="s">
        <v>74</v>
      </c>
      <c r="B18" s="260">
        <v>360</v>
      </c>
      <c r="C18" s="267">
        <v>501</v>
      </c>
      <c r="D18" s="304">
        <v>402</v>
      </c>
      <c r="E18" s="262">
        <v>645</v>
      </c>
      <c r="F18" s="262">
        <v>506</v>
      </c>
      <c r="G18" s="262">
        <v>488</v>
      </c>
      <c r="H18" s="262">
        <v>384</v>
      </c>
      <c r="I18" s="262"/>
      <c r="J18" s="262"/>
      <c r="K18" s="262"/>
      <c r="L18" s="262"/>
      <c r="M18" s="262"/>
      <c r="N18" s="262"/>
      <c r="O18" s="47">
        <f t="shared" si="0"/>
        <v>2160</v>
      </c>
      <c r="P18" s="47">
        <f t="shared" si="1"/>
        <v>2926</v>
      </c>
      <c r="Q18" s="54">
        <f t="shared" si="2"/>
        <v>1.3546296296296296</v>
      </c>
    </row>
    <row r="19" spans="1:17" ht="19.5" customHeight="1">
      <c r="A19" s="259" t="s">
        <v>27</v>
      </c>
      <c r="B19" s="260">
        <v>264</v>
      </c>
      <c r="C19" s="262">
        <v>287</v>
      </c>
      <c r="D19" s="307">
        <v>159</v>
      </c>
      <c r="E19" s="262">
        <v>323</v>
      </c>
      <c r="F19" s="262">
        <v>254</v>
      </c>
      <c r="G19" s="262">
        <v>65</v>
      </c>
      <c r="H19" s="262">
        <v>203</v>
      </c>
      <c r="I19" s="262"/>
      <c r="J19" s="262"/>
      <c r="K19" s="262"/>
      <c r="L19" s="262"/>
      <c r="M19" s="262"/>
      <c r="N19" s="262"/>
      <c r="O19" s="47">
        <f t="shared" si="0"/>
        <v>1584</v>
      </c>
      <c r="P19" s="47">
        <f t="shared" si="1"/>
        <v>1291</v>
      </c>
      <c r="Q19" s="54">
        <f t="shared" si="2"/>
        <v>0.81502525252525249</v>
      </c>
    </row>
    <row r="20" spans="1:17" ht="19.5" customHeight="1">
      <c r="A20" s="259" t="s">
        <v>28</v>
      </c>
      <c r="B20" s="260">
        <v>317</v>
      </c>
      <c r="C20" s="262">
        <v>137</v>
      </c>
      <c r="D20" s="307">
        <v>172</v>
      </c>
      <c r="E20" s="262">
        <v>205</v>
      </c>
      <c r="F20" s="262">
        <v>216</v>
      </c>
      <c r="G20" s="262">
        <v>237</v>
      </c>
      <c r="H20" s="262">
        <v>201</v>
      </c>
      <c r="I20" s="262"/>
      <c r="J20" s="262"/>
      <c r="K20" s="262"/>
      <c r="L20" s="262"/>
      <c r="M20" s="262"/>
      <c r="N20" s="262"/>
      <c r="O20" s="47">
        <f t="shared" si="0"/>
        <v>1902</v>
      </c>
      <c r="P20" s="47">
        <f t="shared" si="1"/>
        <v>1168</v>
      </c>
      <c r="Q20" s="54">
        <f t="shared" si="2"/>
        <v>0.6140904311251314</v>
      </c>
    </row>
    <row r="21" spans="1:17" ht="24" customHeight="1">
      <c r="A21" s="259" t="s">
        <v>75</v>
      </c>
      <c r="B21" s="260">
        <v>832</v>
      </c>
      <c r="C21" s="286">
        <v>455</v>
      </c>
      <c r="D21" s="310">
        <v>720</v>
      </c>
      <c r="E21" s="262">
        <v>1028</v>
      </c>
      <c r="F21" s="262">
        <v>799</v>
      </c>
      <c r="G21" s="262">
        <v>638</v>
      </c>
      <c r="H21" s="262">
        <v>477</v>
      </c>
      <c r="I21" s="262"/>
      <c r="J21" s="262"/>
      <c r="K21" s="262"/>
      <c r="L21" s="262"/>
      <c r="M21" s="262"/>
      <c r="N21" s="262"/>
      <c r="O21" s="47">
        <f t="shared" si="0"/>
        <v>4992</v>
      </c>
      <c r="P21" s="47">
        <f t="shared" si="1"/>
        <v>4117</v>
      </c>
      <c r="Q21" s="54">
        <f t="shared" si="2"/>
        <v>0.82471955128205132</v>
      </c>
    </row>
    <row r="22" spans="1:17" ht="19.5" customHeight="1">
      <c r="A22" s="259" t="s">
        <v>29</v>
      </c>
      <c r="B22" s="260">
        <v>264</v>
      </c>
      <c r="C22" s="267">
        <v>141</v>
      </c>
      <c r="D22" s="304">
        <v>135</v>
      </c>
      <c r="E22" s="262">
        <v>926</v>
      </c>
      <c r="F22" s="262">
        <v>875</v>
      </c>
      <c r="G22" s="262">
        <v>169</v>
      </c>
      <c r="H22" s="262">
        <v>97</v>
      </c>
      <c r="I22" s="262"/>
      <c r="J22" s="262"/>
      <c r="K22" s="262"/>
      <c r="L22" s="262"/>
      <c r="M22" s="262"/>
      <c r="N22" s="262"/>
      <c r="O22" s="47">
        <f t="shared" si="0"/>
        <v>1584</v>
      </c>
      <c r="P22" s="47">
        <f t="shared" si="1"/>
        <v>2343</v>
      </c>
      <c r="Q22" s="54">
        <f t="shared" si="2"/>
        <v>1.4791666666666667</v>
      </c>
    </row>
    <row r="23" spans="1:17" ht="19.5" customHeight="1">
      <c r="A23" s="259" t="s">
        <v>30</v>
      </c>
      <c r="B23" s="260">
        <v>388</v>
      </c>
      <c r="C23" s="267">
        <v>229</v>
      </c>
      <c r="D23" s="304">
        <v>275</v>
      </c>
      <c r="E23" s="262">
        <v>926</v>
      </c>
      <c r="F23" s="262">
        <v>875</v>
      </c>
      <c r="G23" s="262">
        <v>349</v>
      </c>
      <c r="H23" s="262">
        <v>327</v>
      </c>
      <c r="I23" s="262"/>
      <c r="J23" s="262"/>
      <c r="K23" s="262"/>
      <c r="L23" s="262"/>
      <c r="M23" s="262"/>
      <c r="N23" s="262"/>
      <c r="O23" s="47">
        <f t="shared" si="0"/>
        <v>2328</v>
      </c>
      <c r="P23" s="47">
        <f t="shared" si="1"/>
        <v>2981</v>
      </c>
      <c r="Q23" s="54">
        <f t="shared" si="2"/>
        <v>1.2804982817869415</v>
      </c>
    </row>
    <row r="24" spans="1:17" ht="19.5" customHeight="1">
      <c r="A24" s="259" t="s">
        <v>88</v>
      </c>
      <c r="B24" s="260">
        <v>374</v>
      </c>
      <c r="C24" s="267">
        <v>349</v>
      </c>
      <c r="D24" s="304">
        <v>194</v>
      </c>
      <c r="E24" s="262">
        <v>926</v>
      </c>
      <c r="F24" s="262">
        <v>875</v>
      </c>
      <c r="G24" s="262">
        <v>291</v>
      </c>
      <c r="H24" s="262">
        <v>219</v>
      </c>
      <c r="I24" s="262"/>
      <c r="J24" s="262"/>
      <c r="K24" s="262"/>
      <c r="L24" s="262"/>
      <c r="M24" s="262"/>
      <c r="N24" s="262"/>
      <c r="O24" s="47">
        <f t="shared" si="0"/>
        <v>2244</v>
      </c>
      <c r="P24" s="47">
        <f t="shared" si="1"/>
        <v>2854</v>
      </c>
      <c r="Q24" s="54">
        <f t="shared" si="2"/>
        <v>1.2718360071301247</v>
      </c>
    </row>
    <row r="25" spans="1:17" ht="19.5" customHeight="1">
      <c r="A25" s="259" t="s">
        <v>89</v>
      </c>
      <c r="B25" s="260">
        <v>14</v>
      </c>
      <c r="C25" s="262">
        <v>0</v>
      </c>
      <c r="D25" s="307">
        <v>1</v>
      </c>
      <c r="E25" s="262">
        <v>8</v>
      </c>
      <c r="F25" s="262">
        <v>13</v>
      </c>
      <c r="G25" s="262">
        <v>5</v>
      </c>
      <c r="H25" s="262">
        <v>0</v>
      </c>
      <c r="I25" s="262"/>
      <c r="J25" s="262"/>
      <c r="K25" s="262"/>
      <c r="L25" s="262"/>
      <c r="M25" s="262"/>
      <c r="N25" s="262"/>
      <c r="O25" s="47">
        <f t="shared" si="0"/>
        <v>84</v>
      </c>
      <c r="P25" s="47">
        <f t="shared" si="1"/>
        <v>27</v>
      </c>
      <c r="Q25" s="54">
        <f t="shared" si="2"/>
        <v>0.32142857142857145</v>
      </c>
    </row>
    <row r="26" spans="1:17" ht="19.5" customHeight="1">
      <c r="A26" s="259" t="s">
        <v>31</v>
      </c>
      <c r="B26" s="260">
        <v>264</v>
      </c>
      <c r="C26" s="262">
        <v>203</v>
      </c>
      <c r="D26" s="307">
        <v>155</v>
      </c>
      <c r="E26" s="262">
        <v>238</v>
      </c>
      <c r="F26" s="262">
        <v>188</v>
      </c>
      <c r="G26" s="262">
        <v>181</v>
      </c>
      <c r="H26" s="262">
        <v>153</v>
      </c>
      <c r="I26" s="262"/>
      <c r="J26" s="262"/>
      <c r="K26" s="262"/>
      <c r="L26" s="262"/>
      <c r="M26" s="262"/>
      <c r="N26" s="262"/>
      <c r="O26" s="47">
        <f t="shared" si="0"/>
        <v>1584</v>
      </c>
      <c r="P26" s="47">
        <f t="shared" si="1"/>
        <v>1118</v>
      </c>
      <c r="Q26" s="54">
        <f t="shared" si="2"/>
        <v>0.70580808080808077</v>
      </c>
    </row>
    <row r="27" spans="1:17" ht="19.5" customHeight="1">
      <c r="A27" s="259" t="s">
        <v>32</v>
      </c>
      <c r="B27" s="260">
        <v>20</v>
      </c>
      <c r="C27" s="262">
        <v>21</v>
      </c>
      <c r="D27" s="307">
        <v>24</v>
      </c>
      <c r="E27" s="262">
        <v>52</v>
      </c>
      <c r="F27" s="262">
        <v>26</v>
      </c>
      <c r="G27" s="262">
        <v>31</v>
      </c>
      <c r="H27" s="262">
        <v>30</v>
      </c>
      <c r="I27" s="262"/>
      <c r="J27" s="262"/>
      <c r="K27" s="262"/>
      <c r="L27" s="262"/>
      <c r="M27" s="262"/>
      <c r="N27" s="262"/>
      <c r="O27" s="47">
        <f t="shared" si="0"/>
        <v>120</v>
      </c>
      <c r="P27" s="47">
        <f t="shared" si="1"/>
        <v>184</v>
      </c>
      <c r="Q27" s="54">
        <f t="shared" si="2"/>
        <v>1.5333333333333334</v>
      </c>
    </row>
    <row r="28" spans="1:17" ht="19.5" customHeight="1">
      <c r="A28" s="259" t="s">
        <v>76</v>
      </c>
      <c r="B28" s="260">
        <v>32</v>
      </c>
      <c r="C28" s="267">
        <v>34</v>
      </c>
      <c r="D28" s="304">
        <v>37</v>
      </c>
      <c r="E28" s="262">
        <v>29</v>
      </c>
      <c r="F28" s="262">
        <v>34</v>
      </c>
      <c r="G28" s="262">
        <v>31</v>
      </c>
      <c r="H28" s="262">
        <v>32</v>
      </c>
      <c r="I28" s="262"/>
      <c r="J28" s="262"/>
      <c r="K28" s="262"/>
      <c r="L28" s="262"/>
      <c r="M28" s="262"/>
      <c r="N28" s="262"/>
      <c r="O28" s="47">
        <f t="shared" si="0"/>
        <v>192</v>
      </c>
      <c r="P28" s="47">
        <f t="shared" si="1"/>
        <v>197</v>
      </c>
      <c r="Q28" s="54">
        <f t="shared" si="2"/>
        <v>1.0260416666666667</v>
      </c>
    </row>
    <row r="29" spans="1:17" ht="19.5" customHeight="1">
      <c r="A29" s="259" t="s">
        <v>77</v>
      </c>
      <c r="B29" s="260">
        <v>32</v>
      </c>
      <c r="C29" s="262">
        <v>6</v>
      </c>
      <c r="D29" s="307">
        <v>14</v>
      </c>
      <c r="E29" s="262">
        <v>16</v>
      </c>
      <c r="F29" s="262">
        <v>28</v>
      </c>
      <c r="G29" s="262">
        <v>19</v>
      </c>
      <c r="H29" s="262">
        <v>8</v>
      </c>
      <c r="I29" s="262"/>
      <c r="J29" s="262"/>
      <c r="K29" s="262"/>
      <c r="L29" s="262"/>
      <c r="M29" s="262"/>
      <c r="N29" s="262"/>
      <c r="O29" s="47">
        <f t="shared" si="0"/>
        <v>192</v>
      </c>
      <c r="P29" s="47">
        <f t="shared" si="1"/>
        <v>91</v>
      </c>
      <c r="Q29" s="54">
        <f t="shared" si="2"/>
        <v>0.47395833333333331</v>
      </c>
    </row>
    <row r="30" spans="1:17" ht="19.5" customHeight="1">
      <c r="A30" s="259" t="s">
        <v>90</v>
      </c>
      <c r="B30" s="260">
        <v>50</v>
      </c>
      <c r="C30" s="262">
        <v>152</v>
      </c>
      <c r="D30" s="307">
        <v>52</v>
      </c>
      <c r="E30" s="262">
        <v>107</v>
      </c>
      <c r="F30" s="262">
        <v>74</v>
      </c>
      <c r="G30" s="262">
        <v>82</v>
      </c>
      <c r="H30" s="262">
        <v>21</v>
      </c>
      <c r="I30" s="262"/>
      <c r="J30" s="262"/>
      <c r="K30" s="262"/>
      <c r="L30" s="262"/>
      <c r="M30" s="262"/>
      <c r="N30" s="262"/>
      <c r="O30" s="47">
        <f t="shared" si="0"/>
        <v>300</v>
      </c>
      <c r="P30" s="47">
        <f t="shared" si="1"/>
        <v>488</v>
      </c>
      <c r="Q30" s="54">
        <f t="shared" si="2"/>
        <v>1.6266666666666667</v>
      </c>
    </row>
    <row r="31" spans="1:17" ht="19.5" customHeight="1">
      <c r="A31" s="259" t="s">
        <v>91</v>
      </c>
      <c r="B31" s="260">
        <v>11</v>
      </c>
      <c r="C31" s="262">
        <v>37</v>
      </c>
      <c r="D31" s="307">
        <v>6</v>
      </c>
      <c r="E31" s="262">
        <v>25</v>
      </c>
      <c r="F31" s="262">
        <v>17</v>
      </c>
      <c r="G31" s="262">
        <v>21</v>
      </c>
      <c r="H31" s="262">
        <v>0</v>
      </c>
      <c r="I31" s="262"/>
      <c r="J31" s="262"/>
      <c r="K31" s="262"/>
      <c r="L31" s="262"/>
      <c r="M31" s="262"/>
      <c r="N31" s="262"/>
      <c r="O31" s="47">
        <f t="shared" si="0"/>
        <v>66</v>
      </c>
      <c r="P31" s="47">
        <f t="shared" ref="P31:P34" si="3">SUM(C31:N31)</f>
        <v>106</v>
      </c>
      <c r="Q31" s="54">
        <f t="shared" ref="Q31:Q34" si="4">IF(O31=0,"-",P31/O31)</f>
        <v>1.606060606060606</v>
      </c>
    </row>
    <row r="32" spans="1:17" ht="19.5" customHeight="1">
      <c r="A32" s="259" t="s">
        <v>92</v>
      </c>
      <c r="B32" s="260">
        <v>1</v>
      </c>
      <c r="C32" s="262">
        <v>0</v>
      </c>
      <c r="D32" s="307">
        <v>0</v>
      </c>
      <c r="E32" s="262">
        <v>0</v>
      </c>
      <c r="F32" s="262">
        <v>0</v>
      </c>
      <c r="G32" s="262">
        <v>0</v>
      </c>
      <c r="H32" s="262">
        <v>0</v>
      </c>
      <c r="I32" s="262"/>
      <c r="J32" s="262"/>
      <c r="K32" s="262"/>
      <c r="L32" s="262"/>
      <c r="M32" s="262"/>
      <c r="N32" s="262"/>
      <c r="O32" s="47">
        <f t="shared" si="0"/>
        <v>6</v>
      </c>
      <c r="P32" s="47">
        <f t="shared" si="3"/>
        <v>0</v>
      </c>
      <c r="Q32" s="54">
        <f t="shared" si="4"/>
        <v>0</v>
      </c>
    </row>
    <row r="33" spans="1:17" ht="19.5" customHeight="1">
      <c r="A33" s="259" t="s">
        <v>53</v>
      </c>
      <c r="B33" s="260">
        <v>132</v>
      </c>
      <c r="C33" s="262">
        <v>93</v>
      </c>
      <c r="D33" s="307">
        <v>183</v>
      </c>
      <c r="E33" s="262">
        <v>195</v>
      </c>
      <c r="F33" s="262">
        <v>167</v>
      </c>
      <c r="G33" s="262">
        <v>208</v>
      </c>
      <c r="H33" s="262">
        <v>29</v>
      </c>
      <c r="I33" s="262"/>
      <c r="J33" s="262"/>
      <c r="K33" s="262"/>
      <c r="L33" s="262"/>
      <c r="M33" s="262"/>
      <c r="N33" s="262"/>
      <c r="O33" s="47">
        <f t="shared" si="0"/>
        <v>792</v>
      </c>
      <c r="P33" s="47">
        <f t="shared" si="3"/>
        <v>875</v>
      </c>
      <c r="Q33" s="54">
        <f t="shared" si="4"/>
        <v>1.1047979797979799</v>
      </c>
    </row>
    <row r="34" spans="1:17" ht="19.5" customHeight="1">
      <c r="A34" s="259" t="s">
        <v>54</v>
      </c>
      <c r="B34" s="260">
        <v>30</v>
      </c>
      <c r="C34" s="262">
        <v>41</v>
      </c>
      <c r="D34" s="307">
        <v>49</v>
      </c>
      <c r="E34" s="262">
        <v>54</v>
      </c>
      <c r="F34" s="262">
        <v>32</v>
      </c>
      <c r="G34" s="262">
        <v>48</v>
      </c>
      <c r="H34" s="262">
        <v>8</v>
      </c>
      <c r="I34" s="262"/>
      <c r="J34" s="262"/>
      <c r="K34" s="262"/>
      <c r="L34" s="262"/>
      <c r="M34" s="262"/>
      <c r="N34" s="262"/>
      <c r="O34" s="47">
        <f t="shared" si="0"/>
        <v>180</v>
      </c>
      <c r="P34" s="47">
        <f t="shared" si="3"/>
        <v>232</v>
      </c>
      <c r="Q34" s="54">
        <f t="shared" si="4"/>
        <v>1.288888888888889</v>
      </c>
    </row>
    <row r="35" spans="1:17" ht="19.5" customHeight="1">
      <c r="A35" s="259" t="s">
        <v>84</v>
      </c>
      <c r="B35" s="260">
        <v>2</v>
      </c>
      <c r="C35" s="262">
        <v>0</v>
      </c>
      <c r="D35" s="306">
        <v>0</v>
      </c>
      <c r="E35" s="262">
        <v>0</v>
      </c>
      <c r="F35" s="262">
        <v>28</v>
      </c>
      <c r="G35" s="262">
        <v>0</v>
      </c>
      <c r="H35" s="262">
        <v>0</v>
      </c>
      <c r="I35" s="262"/>
      <c r="J35" s="262"/>
      <c r="K35" s="262"/>
      <c r="L35" s="262"/>
      <c r="M35" s="262"/>
      <c r="N35" s="262"/>
      <c r="O35" s="47">
        <f t="shared" si="0"/>
        <v>12</v>
      </c>
      <c r="P35" s="47">
        <f t="shared" si="1"/>
        <v>28</v>
      </c>
      <c r="Q35" s="54">
        <f t="shared" si="2"/>
        <v>2.3333333333333335</v>
      </c>
    </row>
    <row r="36" spans="1:17" ht="19.5" customHeight="1">
      <c r="A36" s="259" t="s">
        <v>59</v>
      </c>
      <c r="B36" s="260">
        <v>90</v>
      </c>
      <c r="C36" s="262">
        <v>112</v>
      </c>
      <c r="D36" s="307">
        <v>110</v>
      </c>
      <c r="E36" s="262">
        <v>107</v>
      </c>
      <c r="F36" s="262">
        <v>81</v>
      </c>
      <c r="G36" s="262">
        <v>20</v>
      </c>
      <c r="H36" s="262">
        <v>159</v>
      </c>
      <c r="I36" s="262"/>
      <c r="J36" s="262"/>
      <c r="K36" s="262"/>
      <c r="L36" s="262"/>
      <c r="M36" s="262"/>
      <c r="N36" s="262"/>
      <c r="O36" s="47">
        <f t="shared" si="0"/>
        <v>540</v>
      </c>
      <c r="P36" s="47">
        <f t="shared" si="1"/>
        <v>589</v>
      </c>
      <c r="Q36" s="54">
        <f t="shared" si="2"/>
        <v>1.0907407407407408</v>
      </c>
    </row>
    <row r="37" spans="1:17" ht="19.5" customHeight="1">
      <c r="A37" s="259" t="s">
        <v>60</v>
      </c>
      <c r="B37" s="260">
        <v>20</v>
      </c>
      <c r="C37" s="262">
        <v>30</v>
      </c>
      <c r="D37" s="307">
        <v>30</v>
      </c>
      <c r="E37" s="262">
        <v>37</v>
      </c>
      <c r="F37" s="262">
        <v>20</v>
      </c>
      <c r="G37" s="262">
        <v>0</v>
      </c>
      <c r="H37" s="262">
        <v>27</v>
      </c>
      <c r="I37" s="262"/>
      <c r="J37" s="262"/>
      <c r="K37" s="262"/>
      <c r="L37" s="262"/>
      <c r="M37" s="262"/>
      <c r="N37" s="262"/>
      <c r="O37" s="47">
        <f t="shared" si="0"/>
        <v>120</v>
      </c>
      <c r="P37" s="47">
        <f t="shared" si="1"/>
        <v>144</v>
      </c>
      <c r="Q37" s="54">
        <f t="shared" si="2"/>
        <v>1.2</v>
      </c>
    </row>
    <row r="38" spans="1:17" ht="19.5" customHeight="1">
      <c r="A38" s="259" t="s">
        <v>85</v>
      </c>
      <c r="B38" s="260">
        <v>3</v>
      </c>
      <c r="C38" s="262">
        <v>0</v>
      </c>
      <c r="D38" s="306">
        <v>0</v>
      </c>
      <c r="E38" s="262">
        <v>0</v>
      </c>
      <c r="F38" s="262">
        <v>0</v>
      </c>
      <c r="G38" s="262">
        <v>0</v>
      </c>
      <c r="H38" s="262">
        <v>0</v>
      </c>
      <c r="I38" s="262"/>
      <c r="J38" s="262"/>
      <c r="K38" s="262"/>
      <c r="L38" s="262"/>
      <c r="M38" s="262"/>
      <c r="N38" s="262"/>
      <c r="O38" s="47">
        <f t="shared" si="0"/>
        <v>18</v>
      </c>
      <c r="P38" s="47">
        <f t="shared" si="1"/>
        <v>0</v>
      </c>
      <c r="Q38" s="54">
        <f t="shared" si="2"/>
        <v>0</v>
      </c>
    </row>
    <row r="39" spans="1:17" ht="19.5" customHeight="1">
      <c r="A39" s="259" t="s">
        <v>36</v>
      </c>
      <c r="B39" s="260">
        <v>30</v>
      </c>
      <c r="C39" s="262">
        <v>2</v>
      </c>
      <c r="D39" s="307">
        <v>3</v>
      </c>
      <c r="E39" s="262">
        <v>0</v>
      </c>
      <c r="F39" s="262">
        <v>0</v>
      </c>
      <c r="G39" s="262"/>
      <c r="H39" s="262">
        <v>15</v>
      </c>
      <c r="I39" s="262"/>
      <c r="J39" s="262"/>
      <c r="K39" s="262"/>
      <c r="L39" s="262"/>
      <c r="M39" s="262"/>
      <c r="N39" s="262"/>
      <c r="O39" s="47">
        <f t="shared" si="0"/>
        <v>150</v>
      </c>
      <c r="P39" s="47">
        <f t="shared" si="1"/>
        <v>20</v>
      </c>
      <c r="Q39" s="54">
        <f t="shared" si="2"/>
        <v>0.13333333333333333</v>
      </c>
    </row>
    <row r="40" spans="1:17" ht="19.5" customHeight="1">
      <c r="A40" s="259" t="s">
        <v>37</v>
      </c>
      <c r="B40" s="260">
        <v>16</v>
      </c>
      <c r="C40" s="262">
        <v>0</v>
      </c>
      <c r="D40" s="307">
        <v>0</v>
      </c>
      <c r="E40" s="261">
        <v>0</v>
      </c>
      <c r="F40" s="262">
        <v>1</v>
      </c>
      <c r="G40" s="262"/>
      <c r="H40" s="262">
        <v>9</v>
      </c>
      <c r="I40" s="262"/>
      <c r="J40" s="262"/>
      <c r="K40" s="262"/>
      <c r="L40" s="262"/>
      <c r="M40" s="262"/>
      <c r="N40" s="262"/>
      <c r="O40" s="47">
        <f t="shared" si="0"/>
        <v>80</v>
      </c>
      <c r="P40" s="47">
        <f t="shared" si="1"/>
        <v>10</v>
      </c>
      <c r="Q40" s="54">
        <f t="shared" si="2"/>
        <v>0.125</v>
      </c>
    </row>
    <row r="41" spans="1:17" ht="19.5" customHeight="1">
      <c r="A41" s="259" t="s">
        <v>62</v>
      </c>
      <c r="B41" s="260">
        <v>30</v>
      </c>
      <c r="C41" s="262">
        <v>10</v>
      </c>
      <c r="D41" s="307">
        <v>0</v>
      </c>
      <c r="E41" s="261">
        <v>0</v>
      </c>
      <c r="F41" s="262">
        <v>0</v>
      </c>
      <c r="G41" s="262"/>
      <c r="H41" s="262">
        <v>39</v>
      </c>
      <c r="I41" s="262"/>
      <c r="J41" s="262"/>
      <c r="K41" s="262"/>
      <c r="L41" s="262"/>
      <c r="M41" s="262"/>
      <c r="N41" s="262"/>
      <c r="O41" s="47">
        <f t="shared" si="0"/>
        <v>150</v>
      </c>
      <c r="P41" s="47">
        <f t="shared" si="1"/>
        <v>49</v>
      </c>
      <c r="Q41" s="54">
        <f t="shared" si="2"/>
        <v>0.32666666666666666</v>
      </c>
    </row>
    <row r="42" spans="1:17" ht="19.5" customHeight="1">
      <c r="A42" s="259" t="s">
        <v>42</v>
      </c>
      <c r="B42" s="260">
        <v>4</v>
      </c>
      <c r="C42" s="262">
        <v>0</v>
      </c>
      <c r="D42" s="307">
        <v>0</v>
      </c>
      <c r="E42" s="261">
        <v>0</v>
      </c>
      <c r="F42" s="262">
        <v>0</v>
      </c>
      <c r="G42" s="262"/>
      <c r="H42" s="262">
        <v>1</v>
      </c>
      <c r="I42" s="262"/>
      <c r="J42" s="262"/>
      <c r="K42" s="262"/>
      <c r="L42" s="262"/>
      <c r="M42" s="262"/>
      <c r="N42" s="262"/>
      <c r="O42" s="47">
        <f t="shared" si="0"/>
        <v>20</v>
      </c>
      <c r="P42" s="47">
        <f t="shared" si="1"/>
        <v>1</v>
      </c>
      <c r="Q42" s="54">
        <f t="shared" si="2"/>
        <v>0.05</v>
      </c>
    </row>
    <row r="43" spans="1:17" ht="19.5" customHeight="1">
      <c r="A43" s="259" t="s">
        <v>38</v>
      </c>
      <c r="B43" s="260">
        <v>30</v>
      </c>
      <c r="C43" s="262">
        <v>0</v>
      </c>
      <c r="D43" s="307">
        <v>0</v>
      </c>
      <c r="E43" s="261">
        <v>0</v>
      </c>
      <c r="F43" s="261">
        <v>0</v>
      </c>
      <c r="G43" s="261"/>
      <c r="H43" s="261">
        <v>34</v>
      </c>
      <c r="I43" s="261"/>
      <c r="J43" s="261"/>
      <c r="K43" s="261"/>
      <c r="L43" s="261"/>
      <c r="M43" s="261"/>
      <c r="N43" s="261"/>
      <c r="O43" s="47">
        <f t="shared" si="0"/>
        <v>150</v>
      </c>
      <c r="P43" s="47">
        <f t="shared" si="1"/>
        <v>34</v>
      </c>
      <c r="Q43" s="54">
        <f t="shared" si="2"/>
        <v>0.22666666666666666</v>
      </c>
    </row>
    <row r="44" spans="1:17" s="68" customFormat="1" ht="19.5" customHeight="1">
      <c r="A44" s="259" t="s">
        <v>40</v>
      </c>
      <c r="B44" s="260">
        <v>40</v>
      </c>
      <c r="C44" s="262">
        <v>2</v>
      </c>
      <c r="D44" s="307">
        <v>12</v>
      </c>
      <c r="E44" s="261">
        <v>0</v>
      </c>
      <c r="F44" s="262">
        <v>0</v>
      </c>
      <c r="G44" s="262"/>
      <c r="H44" s="262">
        <v>38</v>
      </c>
      <c r="I44" s="262"/>
      <c r="J44" s="262"/>
      <c r="K44" s="262"/>
      <c r="L44" s="262"/>
      <c r="M44" s="262"/>
      <c r="N44" s="262"/>
      <c r="O44" s="47">
        <f t="shared" si="0"/>
        <v>200</v>
      </c>
      <c r="P44" s="69">
        <f t="shared" si="1"/>
        <v>52</v>
      </c>
      <c r="Q44" s="70">
        <f t="shared" si="2"/>
        <v>0.26</v>
      </c>
    </row>
    <row r="45" spans="1:17" ht="19.5" customHeight="1">
      <c r="A45" s="259" t="s">
        <v>86</v>
      </c>
      <c r="B45" s="260">
        <v>61</v>
      </c>
      <c r="C45" s="262">
        <v>19</v>
      </c>
      <c r="D45" s="307">
        <v>1</v>
      </c>
      <c r="E45" s="261">
        <v>0</v>
      </c>
      <c r="F45" s="262">
        <v>0</v>
      </c>
      <c r="G45" s="262"/>
      <c r="H45" s="262">
        <v>62</v>
      </c>
      <c r="I45" s="262"/>
      <c r="J45" s="262"/>
      <c r="K45" s="262"/>
      <c r="L45" s="262"/>
      <c r="M45" s="262"/>
      <c r="N45" s="262"/>
      <c r="O45" s="47">
        <f t="shared" si="0"/>
        <v>305</v>
      </c>
      <c r="P45" s="47">
        <f t="shared" si="1"/>
        <v>82</v>
      </c>
      <c r="Q45" s="54">
        <f t="shared" si="2"/>
        <v>0.26885245901639343</v>
      </c>
    </row>
    <row r="46" spans="1:17" ht="19.5" customHeight="1">
      <c r="A46" s="259" t="s">
        <v>41</v>
      </c>
      <c r="B46" s="260">
        <v>40</v>
      </c>
      <c r="C46" s="262">
        <v>8</v>
      </c>
      <c r="D46" s="307">
        <v>3</v>
      </c>
      <c r="E46" s="261">
        <v>0</v>
      </c>
      <c r="F46" s="262">
        <v>1</v>
      </c>
      <c r="G46" s="262"/>
      <c r="H46" s="262">
        <v>44</v>
      </c>
      <c r="I46" s="262"/>
      <c r="J46" s="262"/>
      <c r="K46" s="262"/>
      <c r="L46" s="262"/>
      <c r="M46" s="262"/>
      <c r="N46" s="262"/>
      <c r="O46" s="47">
        <f t="shared" si="0"/>
        <v>200</v>
      </c>
      <c r="P46" s="47">
        <f t="shared" si="1"/>
        <v>56</v>
      </c>
      <c r="Q46" s="54">
        <f t="shared" si="2"/>
        <v>0.28000000000000003</v>
      </c>
    </row>
    <row r="47" spans="1:17" ht="19.5" customHeight="1">
      <c r="A47" s="259" t="s">
        <v>43</v>
      </c>
      <c r="B47" s="260">
        <v>21</v>
      </c>
      <c r="C47" s="262">
        <v>0</v>
      </c>
      <c r="D47" s="307">
        <v>0</v>
      </c>
      <c r="E47" s="261">
        <v>0</v>
      </c>
      <c r="F47" s="262">
        <v>0</v>
      </c>
      <c r="G47" s="262">
        <v>0</v>
      </c>
      <c r="H47" s="262">
        <v>0</v>
      </c>
      <c r="I47" s="262"/>
      <c r="J47" s="262"/>
      <c r="K47" s="262"/>
      <c r="L47" s="262"/>
      <c r="M47" s="262"/>
      <c r="N47" s="262"/>
      <c r="O47" s="47">
        <f t="shared" si="0"/>
        <v>126</v>
      </c>
      <c r="P47" s="47">
        <f t="shared" si="1"/>
        <v>0</v>
      </c>
      <c r="Q47" s="54">
        <f t="shared" si="2"/>
        <v>0</v>
      </c>
    </row>
    <row r="48" spans="1:17" ht="19.5" customHeight="1">
      <c r="A48" s="259" t="s">
        <v>44</v>
      </c>
      <c r="B48" s="260">
        <v>30</v>
      </c>
      <c r="C48" s="262">
        <v>23</v>
      </c>
      <c r="D48" s="307">
        <v>23</v>
      </c>
      <c r="E48" s="262">
        <v>91</v>
      </c>
      <c r="F48" s="262">
        <v>62</v>
      </c>
      <c r="G48" s="262">
        <v>50</v>
      </c>
      <c r="H48" s="262">
        <v>35</v>
      </c>
      <c r="I48" s="262"/>
      <c r="J48" s="262"/>
      <c r="K48" s="262"/>
      <c r="L48" s="262"/>
      <c r="M48" s="262"/>
      <c r="N48" s="262"/>
      <c r="O48" s="47">
        <f t="shared" si="0"/>
        <v>180</v>
      </c>
      <c r="P48" s="47">
        <f t="shared" si="1"/>
        <v>284</v>
      </c>
      <c r="Q48" s="54">
        <f t="shared" si="2"/>
        <v>1.5777777777777777</v>
      </c>
    </row>
    <row r="49" spans="1:17" ht="19.5" customHeight="1">
      <c r="A49" s="259" t="s">
        <v>45</v>
      </c>
      <c r="B49" s="260">
        <v>122</v>
      </c>
      <c r="C49" s="262">
        <v>30</v>
      </c>
      <c r="D49" s="307">
        <v>112</v>
      </c>
      <c r="E49" s="262">
        <v>37</v>
      </c>
      <c r="F49" s="262">
        <v>12</v>
      </c>
      <c r="G49" s="262">
        <v>36</v>
      </c>
      <c r="H49" s="262">
        <v>91</v>
      </c>
      <c r="I49" s="262"/>
      <c r="J49" s="262"/>
      <c r="K49" s="262"/>
      <c r="L49" s="262"/>
      <c r="M49" s="262"/>
      <c r="N49" s="262"/>
      <c r="O49" s="47">
        <f t="shared" si="0"/>
        <v>732</v>
      </c>
      <c r="P49" s="47">
        <f t="shared" si="1"/>
        <v>318</v>
      </c>
      <c r="Q49" s="54">
        <f t="shared" si="2"/>
        <v>0.4344262295081967</v>
      </c>
    </row>
    <row r="50" spans="1:17" ht="19.5" customHeight="1">
      <c r="A50" s="259" t="s">
        <v>79</v>
      </c>
      <c r="B50" s="260">
        <v>128</v>
      </c>
      <c r="C50" s="267" t="s">
        <v>93</v>
      </c>
      <c r="D50" s="304">
        <v>177</v>
      </c>
      <c r="E50" s="262">
        <v>215</v>
      </c>
      <c r="F50" s="262">
        <v>127</v>
      </c>
      <c r="G50" s="262">
        <v>177</v>
      </c>
      <c r="H50" s="262">
        <v>74</v>
      </c>
      <c r="I50" s="262"/>
      <c r="J50" s="262"/>
      <c r="K50" s="262"/>
      <c r="L50" s="262"/>
      <c r="M50" s="262"/>
      <c r="N50" s="262"/>
      <c r="O50" s="47">
        <f t="shared" si="0"/>
        <v>768</v>
      </c>
      <c r="P50" s="47">
        <f t="shared" si="1"/>
        <v>770</v>
      </c>
      <c r="Q50" s="54">
        <f t="shared" si="2"/>
        <v>1.0026041666666667</v>
      </c>
    </row>
    <row r="51" spans="1:17" ht="19.5" customHeight="1">
      <c r="A51" s="259" t="s">
        <v>80</v>
      </c>
      <c r="B51" s="263">
        <v>2400</v>
      </c>
      <c r="C51" s="268">
        <v>4660</v>
      </c>
      <c r="D51" s="305">
        <v>4240</v>
      </c>
      <c r="E51" s="262">
        <v>4832</v>
      </c>
      <c r="F51" s="262">
        <v>4747</v>
      </c>
      <c r="G51" s="262">
        <v>2864</v>
      </c>
      <c r="H51" s="262">
        <v>0</v>
      </c>
      <c r="I51" s="262"/>
      <c r="J51" s="262"/>
      <c r="K51" s="262"/>
      <c r="L51" s="262"/>
      <c r="M51" s="262"/>
      <c r="N51" s="262"/>
      <c r="O51" s="47">
        <f t="shared" si="0"/>
        <v>14400</v>
      </c>
      <c r="P51" s="47">
        <f t="shared" si="1"/>
        <v>21343</v>
      </c>
      <c r="Q51" s="54">
        <f t="shared" si="2"/>
        <v>1.4821527777777779</v>
      </c>
    </row>
    <row r="52" spans="1:17" s="1" customFormat="1" ht="20.25" customHeight="1">
      <c r="A52" s="55" t="s">
        <v>47</v>
      </c>
      <c r="B52" s="56">
        <f t="shared" ref="B52:P52" si="5">SUM(B9:B51)</f>
        <v>7295</v>
      </c>
      <c r="C52" s="56">
        <f t="shared" si="5"/>
        <v>8470</v>
      </c>
      <c r="D52" s="56">
        <f t="shared" si="5"/>
        <v>8420</v>
      </c>
      <c r="E52" s="56">
        <f t="shared" si="5"/>
        <v>12509</v>
      </c>
      <c r="F52" s="56">
        <f t="shared" si="5"/>
        <v>10800</v>
      </c>
      <c r="G52" s="56">
        <f t="shared" si="5"/>
        <v>7382</v>
      </c>
      <c r="H52" s="56">
        <f t="shared" si="5"/>
        <v>3874</v>
      </c>
      <c r="I52" s="56">
        <f t="shared" si="5"/>
        <v>0</v>
      </c>
      <c r="J52" s="56">
        <f t="shared" si="5"/>
        <v>0</v>
      </c>
      <c r="K52" s="56">
        <f t="shared" si="5"/>
        <v>0</v>
      </c>
      <c r="L52" s="56">
        <f t="shared" si="5"/>
        <v>0</v>
      </c>
      <c r="M52" s="56">
        <f t="shared" si="5"/>
        <v>0</v>
      </c>
      <c r="N52" s="56">
        <f t="shared" si="5"/>
        <v>0</v>
      </c>
      <c r="O52" s="56">
        <f t="shared" si="5"/>
        <v>43519</v>
      </c>
      <c r="P52" s="56">
        <f t="shared" si="5"/>
        <v>51455</v>
      </c>
      <c r="Q52" s="57">
        <f t="shared" ref="Q52" si="6">IF(O52=0,"-",P52/O52)</f>
        <v>1.1823571313679082</v>
      </c>
    </row>
    <row r="53" spans="1:17">
      <c r="B53" s="31"/>
      <c r="C53"/>
      <c r="D53"/>
      <c r="E53"/>
      <c r="F53"/>
      <c r="G53" t="s">
        <v>39</v>
      </c>
      <c r="H53"/>
      <c r="O53" s="27"/>
      <c r="P53" s="23"/>
      <c r="Q53" s="28"/>
    </row>
    <row r="54" spans="1:17">
      <c r="C54"/>
      <c r="D54"/>
      <c r="E54"/>
      <c r="F54"/>
      <c r="G54"/>
      <c r="H54"/>
      <c r="O54" s="27"/>
      <c r="P54" s="23"/>
      <c r="Q54" s="28"/>
    </row>
    <row r="55" spans="1:17">
      <c r="A55" s="29" t="s">
        <v>48</v>
      </c>
      <c r="C55"/>
      <c r="D55"/>
      <c r="E55"/>
      <c r="F55"/>
      <c r="G55"/>
      <c r="H55"/>
      <c r="O55" s="27"/>
      <c r="P55" s="23"/>
      <c r="Q55" s="28"/>
    </row>
    <row r="56" spans="1:17">
      <c r="C56"/>
      <c r="D56"/>
      <c r="E56"/>
      <c r="F56"/>
      <c r="G56"/>
      <c r="H56"/>
      <c r="O56" s="27"/>
      <c r="P56" s="23"/>
      <c r="Q56" s="28"/>
    </row>
    <row r="57" spans="1:17">
      <c r="C57"/>
      <c r="D57"/>
      <c r="E57"/>
      <c r="F57"/>
      <c r="G57"/>
      <c r="H57"/>
      <c r="O57" s="27"/>
      <c r="P57" s="23"/>
      <c r="Q57" s="28"/>
    </row>
    <row r="58" spans="1:17">
      <c r="C58"/>
      <c r="D58"/>
      <c r="E58"/>
      <c r="F58"/>
      <c r="G58"/>
      <c r="H58"/>
      <c r="O58" s="27"/>
      <c r="P58" s="23"/>
      <c r="Q58" s="28"/>
    </row>
    <row r="59" spans="1:17">
      <c r="C59"/>
      <c r="D59"/>
      <c r="E59"/>
      <c r="F59"/>
      <c r="G59"/>
      <c r="H59"/>
      <c r="O59" s="27"/>
      <c r="P59" s="23"/>
      <c r="Q59" s="28"/>
    </row>
    <row r="60" spans="1:17">
      <c r="C60"/>
      <c r="D60"/>
      <c r="E60"/>
      <c r="F60"/>
      <c r="G60"/>
      <c r="H60"/>
      <c r="O60" s="27"/>
      <c r="P60" s="23"/>
      <c r="Q60" s="28"/>
    </row>
    <row r="61" spans="1:17">
      <c r="C61"/>
      <c r="D61"/>
      <c r="E61"/>
      <c r="F61"/>
      <c r="G61"/>
      <c r="H61"/>
      <c r="O61" s="27"/>
      <c r="P61" s="23"/>
      <c r="Q61" s="28"/>
    </row>
    <row r="62" spans="1:17">
      <c r="C62"/>
      <c r="D62"/>
      <c r="E62"/>
      <c r="F62"/>
      <c r="G62"/>
      <c r="H62"/>
      <c r="O62" s="27"/>
      <c r="P62" s="23"/>
      <c r="Q62" s="28"/>
    </row>
    <row r="63" spans="1:17">
      <c r="C63"/>
      <c r="D63"/>
      <c r="E63"/>
      <c r="F63"/>
      <c r="G63"/>
      <c r="H63"/>
      <c r="O63" s="27"/>
      <c r="P63" s="23"/>
      <c r="Q63" s="28"/>
    </row>
    <row r="64" spans="1:17">
      <c r="C64"/>
      <c r="D64"/>
      <c r="E64"/>
      <c r="F64"/>
      <c r="G64"/>
      <c r="H64"/>
      <c r="O64" s="27"/>
      <c r="P64" s="23"/>
      <c r="Q64" s="28"/>
    </row>
    <row r="65" spans="3:17">
      <c r="C65"/>
      <c r="D65"/>
      <c r="E65"/>
      <c r="F65"/>
      <c r="G65"/>
      <c r="H65"/>
      <c r="O65" s="27"/>
      <c r="P65" s="23"/>
      <c r="Q65" s="28"/>
    </row>
    <row r="66" spans="3:17">
      <c r="C66"/>
      <c r="D66"/>
      <c r="E66"/>
      <c r="F66"/>
      <c r="G66"/>
      <c r="H66"/>
      <c r="O66" s="27"/>
      <c r="P66" s="23"/>
      <c r="Q66" s="28"/>
    </row>
    <row r="67" spans="3:17">
      <c r="C67"/>
      <c r="D67"/>
      <c r="E67"/>
      <c r="F67"/>
      <c r="G67"/>
      <c r="H67"/>
    </row>
    <row r="68" spans="3:17">
      <c r="C68"/>
      <c r="D68"/>
      <c r="E68"/>
      <c r="F68"/>
      <c r="G68"/>
      <c r="H68"/>
    </row>
    <row r="69" spans="3:17">
      <c r="C69"/>
      <c r="D69"/>
      <c r="E69"/>
      <c r="F69"/>
      <c r="G69"/>
      <c r="H69"/>
    </row>
    <row r="70" spans="3:17">
      <c r="C70"/>
      <c r="D70"/>
      <c r="E70"/>
      <c r="F70"/>
      <c r="G70"/>
      <c r="H70"/>
    </row>
    <row r="71" spans="3:17">
      <c r="C71"/>
      <c r="D71"/>
      <c r="E71"/>
      <c r="F71"/>
      <c r="G71"/>
      <c r="H71"/>
    </row>
    <row r="72" spans="3:17">
      <c r="C72"/>
      <c r="D72"/>
      <c r="E72"/>
      <c r="F72"/>
      <c r="G72"/>
      <c r="H72"/>
    </row>
    <row r="73" spans="3:17">
      <c r="C73"/>
      <c r="D73"/>
      <c r="E73"/>
      <c r="F73"/>
      <c r="G73"/>
      <c r="H73"/>
    </row>
    <row r="74" spans="3:17">
      <c r="C74"/>
      <c r="D74"/>
      <c r="E74"/>
      <c r="F74"/>
      <c r="G74"/>
      <c r="H74"/>
    </row>
    <row r="75" spans="3:17">
      <c r="C75"/>
      <c r="D75"/>
      <c r="E75"/>
      <c r="F75"/>
      <c r="G75"/>
      <c r="H75"/>
    </row>
    <row r="76" spans="3:17">
      <c r="C76"/>
      <c r="D76"/>
      <c r="E76"/>
      <c r="F76"/>
      <c r="G76"/>
      <c r="H76"/>
    </row>
    <row r="77" spans="3:17">
      <c r="C77"/>
      <c r="D77"/>
      <c r="E77"/>
      <c r="F77"/>
      <c r="G77"/>
      <c r="H77"/>
    </row>
    <row r="78" spans="3:17">
      <c r="C78"/>
      <c r="D78"/>
      <c r="E78"/>
      <c r="F78"/>
      <c r="G78"/>
      <c r="H78"/>
    </row>
    <row r="79" spans="3:17">
      <c r="C79"/>
      <c r="D79"/>
      <c r="E79"/>
      <c r="F79"/>
      <c r="G79"/>
      <c r="H79"/>
    </row>
    <row r="80" spans="3:17">
      <c r="C80"/>
      <c r="D80"/>
      <c r="E80"/>
      <c r="F80"/>
      <c r="G80"/>
      <c r="H80"/>
    </row>
    <row r="81" spans="3:8">
      <c r="C81"/>
      <c r="D81"/>
      <c r="E81"/>
      <c r="F81"/>
      <c r="G81"/>
      <c r="H81"/>
    </row>
    <row r="82" spans="3:8">
      <c r="C82"/>
      <c r="D82"/>
      <c r="E82"/>
      <c r="F82"/>
      <c r="G82"/>
      <c r="H82"/>
    </row>
    <row r="83" spans="3:8">
      <c r="C83"/>
      <c r="D83"/>
      <c r="E83"/>
      <c r="F83"/>
      <c r="G83"/>
      <c r="H83"/>
    </row>
    <row r="84" spans="3:8">
      <c r="C84"/>
      <c r="D84"/>
      <c r="E84"/>
      <c r="F84"/>
      <c r="G84"/>
      <c r="H84"/>
    </row>
    <row r="85" spans="3:8">
      <c r="C85"/>
      <c r="D85"/>
      <c r="E85"/>
      <c r="F85"/>
      <c r="G85"/>
      <c r="H85"/>
    </row>
    <row r="86" spans="3:8">
      <c r="C86"/>
      <c r="D86"/>
      <c r="E86"/>
      <c r="F86"/>
      <c r="G86"/>
      <c r="H86"/>
    </row>
    <row r="87" spans="3:8">
      <c r="C87"/>
      <c r="D87"/>
      <c r="E87"/>
      <c r="F87"/>
      <c r="G87"/>
      <c r="H87"/>
    </row>
    <row r="88" spans="3:8">
      <c r="C88"/>
      <c r="D88"/>
      <c r="E88"/>
      <c r="F88"/>
      <c r="G88"/>
      <c r="H88"/>
    </row>
    <row r="89" spans="3:8">
      <c r="C89"/>
      <c r="D89"/>
      <c r="E89"/>
      <c r="F89"/>
      <c r="G89"/>
      <c r="H89"/>
    </row>
    <row r="90" spans="3:8">
      <c r="C90"/>
      <c r="D90"/>
      <c r="E90"/>
      <c r="F90"/>
      <c r="G90"/>
      <c r="H90"/>
    </row>
    <row r="91" spans="3:8">
      <c r="C91"/>
      <c r="D91"/>
      <c r="E91"/>
      <c r="F91"/>
      <c r="G91"/>
      <c r="H91"/>
    </row>
    <row r="92" spans="3:8">
      <c r="C92"/>
      <c r="D92"/>
      <c r="E92"/>
      <c r="F92"/>
      <c r="G92"/>
      <c r="H92"/>
    </row>
    <row r="93" spans="3:8">
      <c r="C93"/>
      <c r="D93"/>
      <c r="E93"/>
      <c r="F93"/>
      <c r="G93"/>
      <c r="H93"/>
    </row>
    <row r="94" spans="3:8">
      <c r="C94"/>
      <c r="D94"/>
      <c r="E94"/>
      <c r="F94"/>
      <c r="G94"/>
      <c r="H94"/>
    </row>
    <row r="95" spans="3:8">
      <c r="C95"/>
      <c r="D95"/>
      <c r="E95"/>
      <c r="F95"/>
      <c r="G95"/>
      <c r="H95"/>
    </row>
    <row r="96" spans="3:8">
      <c r="C96"/>
      <c r="D96"/>
      <c r="E96"/>
      <c r="F96"/>
      <c r="G96"/>
      <c r="H96"/>
    </row>
    <row r="97" spans="3:8">
      <c r="C97"/>
      <c r="D97"/>
      <c r="E97"/>
      <c r="F97"/>
      <c r="G97"/>
      <c r="H97"/>
    </row>
    <row r="98" spans="3:8">
      <c r="C98"/>
      <c r="D98"/>
      <c r="E98"/>
      <c r="F98"/>
      <c r="G98"/>
      <c r="H98"/>
    </row>
    <row r="99" spans="3:8">
      <c r="C99"/>
      <c r="D99"/>
      <c r="E99"/>
      <c r="F99"/>
      <c r="G99"/>
      <c r="H99"/>
    </row>
    <row r="100" spans="3:8">
      <c r="C100"/>
      <c r="D100"/>
      <c r="E100"/>
      <c r="F100"/>
      <c r="G100"/>
      <c r="H100"/>
    </row>
    <row r="101" spans="3:8">
      <c r="C101"/>
      <c r="D101"/>
      <c r="E101"/>
      <c r="F101"/>
      <c r="G101"/>
      <c r="H101"/>
    </row>
    <row r="102" spans="3:8">
      <c r="C102"/>
      <c r="D102"/>
      <c r="E102"/>
      <c r="F102"/>
      <c r="G102"/>
      <c r="H102"/>
    </row>
    <row r="103" spans="3:8">
      <c r="C103"/>
      <c r="D103"/>
      <c r="E103"/>
      <c r="F103"/>
      <c r="G103"/>
      <c r="H103"/>
    </row>
    <row r="104" spans="3:8">
      <c r="C104"/>
      <c r="D104"/>
      <c r="E104"/>
      <c r="F104"/>
      <c r="G104"/>
      <c r="H104"/>
    </row>
    <row r="105" spans="3:8">
      <c r="C105"/>
      <c r="D105"/>
      <c r="E105"/>
      <c r="F105"/>
      <c r="G105"/>
      <c r="H105"/>
    </row>
    <row r="106" spans="3:8">
      <c r="C106"/>
      <c r="D106"/>
      <c r="E106"/>
      <c r="F106"/>
      <c r="G106"/>
      <c r="H106"/>
    </row>
    <row r="107" spans="3:8">
      <c r="C107"/>
      <c r="D107"/>
      <c r="E107"/>
      <c r="F107"/>
      <c r="G107"/>
      <c r="H107"/>
    </row>
    <row r="108" spans="3:8">
      <c r="C108"/>
      <c r="D108"/>
      <c r="E108"/>
      <c r="F108"/>
      <c r="G108"/>
      <c r="H108"/>
    </row>
    <row r="109" spans="3:8">
      <c r="C109"/>
      <c r="D109"/>
      <c r="E109"/>
      <c r="F109"/>
      <c r="G109"/>
      <c r="H109"/>
    </row>
    <row r="110" spans="3:8">
      <c r="C110"/>
      <c r="D110"/>
      <c r="E110"/>
      <c r="F110"/>
      <c r="G110"/>
      <c r="H110"/>
    </row>
    <row r="111" spans="3:8">
      <c r="C111"/>
      <c r="D111"/>
      <c r="E111"/>
      <c r="F111"/>
      <c r="G111"/>
      <c r="H111"/>
    </row>
    <row r="112" spans="3:8">
      <c r="C112"/>
      <c r="D112"/>
      <c r="E112"/>
      <c r="F112"/>
      <c r="G112"/>
      <c r="H112"/>
    </row>
    <row r="113" spans="3:8">
      <c r="C113"/>
      <c r="D113"/>
      <c r="E113"/>
      <c r="F113"/>
      <c r="G113"/>
      <c r="H113"/>
    </row>
    <row r="114" spans="3:8">
      <c r="C114"/>
      <c r="D114"/>
      <c r="E114"/>
      <c r="F114"/>
      <c r="G114"/>
      <c r="H114"/>
    </row>
    <row r="115" spans="3:8">
      <c r="C115"/>
      <c r="D115"/>
      <c r="E115"/>
      <c r="F115"/>
      <c r="G115"/>
      <c r="H115"/>
    </row>
    <row r="116" spans="3:8">
      <c r="C116"/>
      <c r="D116"/>
      <c r="E116"/>
      <c r="F116"/>
      <c r="G116"/>
      <c r="H116"/>
    </row>
    <row r="117" spans="3:8">
      <c r="C117"/>
      <c r="D117"/>
      <c r="E117"/>
      <c r="F117"/>
      <c r="G117"/>
      <c r="H117"/>
    </row>
    <row r="118" spans="3:8">
      <c r="C118"/>
      <c r="D118"/>
      <c r="E118"/>
      <c r="F118"/>
      <c r="G118"/>
      <c r="H118"/>
    </row>
    <row r="119" spans="3:8">
      <c r="C119"/>
      <c r="D119"/>
      <c r="E119"/>
      <c r="F119"/>
      <c r="G119"/>
      <c r="H119"/>
    </row>
    <row r="120" spans="3:8">
      <c r="C120"/>
      <c r="D120"/>
      <c r="E120"/>
      <c r="F120"/>
      <c r="G120"/>
      <c r="H120"/>
    </row>
    <row r="121" spans="3:8">
      <c r="C121"/>
      <c r="D121"/>
      <c r="E121"/>
      <c r="F121"/>
      <c r="G121"/>
      <c r="H121"/>
    </row>
    <row r="122" spans="3:8">
      <c r="C122"/>
      <c r="D122"/>
      <c r="E122"/>
      <c r="F122"/>
      <c r="G122"/>
      <c r="H122"/>
    </row>
    <row r="123" spans="3:8">
      <c r="C123"/>
      <c r="D123"/>
      <c r="E123"/>
      <c r="F123"/>
      <c r="G123"/>
      <c r="H123"/>
    </row>
    <row r="124" spans="3:8">
      <c r="C124"/>
      <c r="D124"/>
      <c r="E124"/>
      <c r="F124"/>
      <c r="G124"/>
      <c r="H124"/>
    </row>
    <row r="125" spans="3:8">
      <c r="C125"/>
      <c r="D125"/>
      <c r="E125"/>
      <c r="F125"/>
      <c r="G125"/>
      <c r="H125"/>
    </row>
    <row r="126" spans="3:8">
      <c r="C126"/>
      <c r="D126"/>
      <c r="E126"/>
      <c r="F126"/>
      <c r="G126"/>
      <c r="H126"/>
    </row>
    <row r="127" spans="3:8">
      <c r="C127"/>
      <c r="D127"/>
      <c r="E127"/>
      <c r="F127"/>
      <c r="G127"/>
      <c r="H127"/>
    </row>
    <row r="128" spans="3:8">
      <c r="C128"/>
      <c r="D128"/>
      <c r="E128"/>
      <c r="F128"/>
      <c r="G128"/>
      <c r="H128"/>
    </row>
    <row r="129" spans="3:8">
      <c r="C129"/>
      <c r="D129"/>
      <c r="E129"/>
      <c r="F129"/>
      <c r="G129"/>
      <c r="H129"/>
    </row>
    <row r="130" spans="3:8">
      <c r="C130"/>
      <c r="D130"/>
      <c r="E130"/>
      <c r="F130"/>
      <c r="G130"/>
      <c r="H130"/>
    </row>
    <row r="131" spans="3:8">
      <c r="C131"/>
      <c r="D131"/>
      <c r="E131"/>
      <c r="F131"/>
      <c r="G131"/>
      <c r="H131"/>
    </row>
    <row r="132" spans="3:8">
      <c r="C132"/>
      <c r="D132"/>
      <c r="E132"/>
      <c r="F132"/>
      <c r="G132"/>
      <c r="H132"/>
    </row>
    <row r="133" spans="3:8">
      <c r="C133"/>
      <c r="D133"/>
      <c r="E133"/>
      <c r="F133"/>
      <c r="G133"/>
      <c r="H133"/>
    </row>
    <row r="134" spans="3:8">
      <c r="C134"/>
      <c r="D134"/>
      <c r="E134"/>
      <c r="F134"/>
      <c r="G134"/>
      <c r="H134"/>
    </row>
    <row r="135" spans="3:8">
      <c r="C135"/>
      <c r="D135"/>
      <c r="E135"/>
      <c r="F135"/>
      <c r="G135"/>
      <c r="H135"/>
    </row>
    <row r="136" spans="3:8">
      <c r="C136"/>
      <c r="D136"/>
      <c r="E136"/>
      <c r="F136"/>
      <c r="G136"/>
      <c r="H136"/>
    </row>
    <row r="137" spans="3:8">
      <c r="C137"/>
      <c r="D137"/>
      <c r="E137"/>
      <c r="F137"/>
      <c r="G137"/>
      <c r="H137"/>
    </row>
    <row r="138" spans="3:8">
      <c r="C138"/>
      <c r="D138"/>
      <c r="E138"/>
      <c r="F138"/>
      <c r="G138"/>
      <c r="H138"/>
    </row>
    <row r="139" spans="3:8">
      <c r="C139"/>
      <c r="D139"/>
      <c r="E139"/>
      <c r="F139"/>
      <c r="G139"/>
      <c r="H139"/>
    </row>
    <row r="140" spans="3:8">
      <c r="C140"/>
      <c r="D140"/>
      <c r="E140"/>
      <c r="F140"/>
      <c r="G140"/>
      <c r="H140"/>
    </row>
    <row r="141" spans="3:8">
      <c r="C141"/>
      <c r="D141"/>
      <c r="E141"/>
      <c r="F141"/>
      <c r="G141"/>
      <c r="H141"/>
    </row>
    <row r="142" spans="3:8">
      <c r="C142"/>
      <c r="D142"/>
      <c r="E142"/>
      <c r="F142"/>
      <c r="G142"/>
      <c r="H142"/>
    </row>
    <row r="143" spans="3:8">
      <c r="C143"/>
      <c r="D143"/>
      <c r="E143"/>
      <c r="F143"/>
      <c r="G143"/>
      <c r="H143"/>
    </row>
    <row r="144" spans="3:8">
      <c r="C144"/>
      <c r="D144"/>
      <c r="E144"/>
      <c r="F144"/>
      <c r="G144"/>
      <c r="H144"/>
    </row>
    <row r="145" spans="3:8">
      <c r="C145"/>
      <c r="D145"/>
      <c r="E145"/>
      <c r="F145"/>
      <c r="G145"/>
      <c r="H145"/>
    </row>
    <row r="146" spans="3:8">
      <c r="C146"/>
      <c r="D146"/>
      <c r="E146"/>
      <c r="F146"/>
      <c r="G146"/>
      <c r="H146"/>
    </row>
    <row r="147" spans="3:8">
      <c r="C147"/>
      <c r="D147"/>
      <c r="E147"/>
      <c r="F147"/>
      <c r="G147"/>
      <c r="H147"/>
    </row>
    <row r="148" spans="3:8">
      <c r="C148"/>
      <c r="D148"/>
      <c r="E148"/>
      <c r="F148"/>
      <c r="G148"/>
      <c r="H148"/>
    </row>
    <row r="149" spans="3:8">
      <c r="C149"/>
      <c r="D149"/>
      <c r="E149"/>
      <c r="F149"/>
      <c r="G149"/>
      <c r="H149"/>
    </row>
    <row r="150" spans="3:8">
      <c r="C150"/>
      <c r="D150"/>
      <c r="E150"/>
      <c r="F150"/>
      <c r="G150"/>
      <c r="H150"/>
    </row>
    <row r="151" spans="3:8">
      <c r="C151"/>
      <c r="D151"/>
      <c r="E151"/>
      <c r="F151"/>
      <c r="G151"/>
      <c r="H151"/>
    </row>
    <row r="152" spans="3:8">
      <c r="C152"/>
      <c r="D152"/>
      <c r="E152"/>
      <c r="F152"/>
      <c r="G152"/>
      <c r="H152"/>
    </row>
    <row r="153" spans="3:8">
      <c r="C153"/>
      <c r="D153"/>
      <c r="E153"/>
      <c r="F153"/>
      <c r="G153"/>
      <c r="H153"/>
    </row>
    <row r="154" spans="3:8">
      <c r="C154"/>
      <c r="D154"/>
      <c r="E154"/>
      <c r="F154"/>
      <c r="G154"/>
      <c r="H154"/>
    </row>
    <row r="155" spans="3:8">
      <c r="C155"/>
      <c r="D155"/>
      <c r="E155"/>
      <c r="F155"/>
      <c r="G155"/>
      <c r="H155"/>
    </row>
    <row r="156" spans="3:8">
      <c r="C156"/>
      <c r="D156"/>
      <c r="E156"/>
      <c r="F156"/>
      <c r="G156"/>
      <c r="H156"/>
    </row>
    <row r="157" spans="3:8">
      <c r="C157"/>
      <c r="D157"/>
      <c r="E157"/>
      <c r="F157"/>
      <c r="G157"/>
      <c r="H157"/>
    </row>
    <row r="158" spans="3:8">
      <c r="C158"/>
      <c r="D158"/>
      <c r="E158"/>
      <c r="F158"/>
      <c r="G158"/>
      <c r="H158"/>
    </row>
    <row r="159" spans="3:8">
      <c r="C159"/>
      <c r="D159"/>
      <c r="E159"/>
      <c r="F159"/>
      <c r="G159"/>
      <c r="H159"/>
    </row>
    <row r="160" spans="3:8">
      <c r="C160"/>
      <c r="D160"/>
      <c r="E160"/>
      <c r="F160"/>
      <c r="G160"/>
      <c r="H160"/>
    </row>
    <row r="161" spans="3:8">
      <c r="C161"/>
      <c r="D161"/>
      <c r="E161"/>
      <c r="F161"/>
      <c r="G161"/>
      <c r="H161"/>
    </row>
    <row r="162" spans="3:8">
      <c r="C162"/>
      <c r="D162"/>
      <c r="E162"/>
      <c r="F162"/>
      <c r="G162"/>
      <c r="H162"/>
    </row>
    <row r="163" spans="3:8">
      <c r="C163"/>
      <c r="D163"/>
      <c r="E163"/>
      <c r="F163"/>
      <c r="G163"/>
      <c r="H163"/>
    </row>
    <row r="164" spans="3:8">
      <c r="C164"/>
      <c r="D164"/>
      <c r="E164"/>
      <c r="F164"/>
      <c r="G164"/>
      <c r="H164"/>
    </row>
    <row r="165" spans="3:8">
      <c r="C165"/>
      <c r="D165"/>
      <c r="E165"/>
      <c r="F165"/>
      <c r="G165"/>
      <c r="H165"/>
    </row>
    <row r="166" spans="3:8">
      <c r="C166"/>
      <c r="D166"/>
      <c r="E166"/>
      <c r="F166"/>
      <c r="G166"/>
      <c r="H166"/>
    </row>
    <row r="167" spans="3:8">
      <c r="C167"/>
      <c r="D167"/>
      <c r="E167"/>
      <c r="F167"/>
      <c r="G167"/>
      <c r="H167"/>
    </row>
    <row r="168" spans="3:8">
      <c r="C168"/>
      <c r="D168"/>
      <c r="E168"/>
      <c r="F168"/>
      <c r="G168"/>
      <c r="H168"/>
    </row>
    <row r="169" spans="3:8">
      <c r="C169"/>
      <c r="D169"/>
      <c r="E169"/>
      <c r="F169"/>
      <c r="G169"/>
      <c r="H169"/>
    </row>
    <row r="170" spans="3:8">
      <c r="C170"/>
      <c r="D170"/>
      <c r="E170"/>
      <c r="F170"/>
      <c r="G170"/>
      <c r="H170"/>
    </row>
    <row r="171" spans="3:8">
      <c r="C171"/>
      <c r="D171"/>
      <c r="E171"/>
      <c r="F171"/>
      <c r="G171"/>
      <c r="H171"/>
    </row>
    <row r="172" spans="3:8">
      <c r="C172"/>
      <c r="D172"/>
      <c r="E172"/>
      <c r="F172"/>
      <c r="G172"/>
      <c r="H172"/>
    </row>
    <row r="173" spans="3:8">
      <c r="C173"/>
      <c r="D173"/>
      <c r="E173"/>
      <c r="F173"/>
      <c r="G173"/>
      <c r="H173"/>
    </row>
    <row r="174" spans="3:8">
      <c r="C174"/>
      <c r="D174"/>
      <c r="E174"/>
      <c r="F174"/>
      <c r="G174"/>
      <c r="H174"/>
    </row>
    <row r="175" spans="3:8">
      <c r="C175"/>
      <c r="D175"/>
      <c r="E175"/>
      <c r="F175"/>
      <c r="G175"/>
      <c r="H175"/>
    </row>
    <row r="176" spans="3:8">
      <c r="C176"/>
      <c r="D176"/>
      <c r="E176"/>
      <c r="F176"/>
      <c r="G176"/>
      <c r="H176"/>
    </row>
    <row r="177" spans="3:8">
      <c r="C177"/>
      <c r="D177"/>
      <c r="E177"/>
      <c r="F177"/>
      <c r="G177"/>
      <c r="H177"/>
    </row>
    <row r="178" spans="3:8">
      <c r="C178"/>
      <c r="D178"/>
      <c r="E178"/>
      <c r="F178"/>
      <c r="G178"/>
      <c r="H178"/>
    </row>
    <row r="179" spans="3:8">
      <c r="C179"/>
      <c r="D179"/>
      <c r="E179"/>
      <c r="F179"/>
      <c r="G179"/>
      <c r="H179"/>
    </row>
    <row r="180" spans="3:8">
      <c r="C180"/>
      <c r="D180"/>
      <c r="E180"/>
      <c r="F180"/>
      <c r="G180"/>
      <c r="H180"/>
    </row>
    <row r="181" spans="3:8">
      <c r="C181"/>
      <c r="D181"/>
      <c r="E181"/>
      <c r="F181"/>
      <c r="G181"/>
      <c r="H181"/>
    </row>
    <row r="182" spans="3:8">
      <c r="C182"/>
      <c r="D182"/>
      <c r="E182"/>
      <c r="F182"/>
      <c r="G182"/>
      <c r="H182"/>
    </row>
    <row r="183" spans="3:8">
      <c r="C183"/>
      <c r="D183"/>
      <c r="E183"/>
      <c r="F183"/>
      <c r="G183"/>
      <c r="H183"/>
    </row>
    <row r="184" spans="3:8">
      <c r="C184"/>
      <c r="D184"/>
      <c r="E184"/>
      <c r="F184"/>
      <c r="G184"/>
      <c r="H184"/>
    </row>
    <row r="185" spans="3:8">
      <c r="C185"/>
      <c r="D185"/>
      <c r="E185"/>
      <c r="F185"/>
      <c r="G185"/>
      <c r="H185"/>
    </row>
    <row r="186" spans="3:8">
      <c r="C186"/>
      <c r="D186"/>
      <c r="E186"/>
      <c r="F186"/>
      <c r="G186"/>
      <c r="H186"/>
    </row>
    <row r="187" spans="3:8">
      <c r="C187"/>
      <c r="D187"/>
      <c r="E187"/>
      <c r="F187"/>
      <c r="G187"/>
      <c r="H187"/>
    </row>
    <row r="188" spans="3:8">
      <c r="C188"/>
      <c r="D188"/>
      <c r="E188"/>
      <c r="F188"/>
      <c r="G188"/>
      <c r="H188"/>
    </row>
    <row r="189" spans="3:8">
      <c r="C189"/>
      <c r="D189"/>
      <c r="E189"/>
      <c r="F189"/>
      <c r="G189"/>
      <c r="H189"/>
    </row>
    <row r="190" spans="3:8">
      <c r="C190"/>
      <c r="D190"/>
      <c r="E190"/>
      <c r="F190"/>
      <c r="G190"/>
      <c r="H190"/>
    </row>
    <row r="191" spans="3:8">
      <c r="C191"/>
      <c r="D191"/>
      <c r="E191"/>
      <c r="F191"/>
      <c r="G191"/>
      <c r="H191"/>
    </row>
    <row r="192" spans="3:8">
      <c r="C192"/>
      <c r="D192"/>
      <c r="E192"/>
      <c r="F192"/>
      <c r="G192"/>
      <c r="H192"/>
    </row>
    <row r="193" spans="3:8">
      <c r="C193"/>
      <c r="D193"/>
      <c r="E193"/>
      <c r="F193"/>
      <c r="G193"/>
      <c r="H193"/>
    </row>
    <row r="194" spans="3:8">
      <c r="C194"/>
      <c r="D194"/>
      <c r="E194"/>
      <c r="F194"/>
      <c r="G194"/>
      <c r="H194"/>
    </row>
    <row r="195" spans="3:8">
      <c r="C195"/>
      <c r="D195"/>
      <c r="E195"/>
      <c r="F195"/>
      <c r="G195"/>
      <c r="H195"/>
    </row>
    <row r="196" spans="3:8">
      <c r="C196"/>
      <c r="D196"/>
      <c r="E196"/>
      <c r="F196"/>
      <c r="G196"/>
      <c r="H196"/>
    </row>
    <row r="197" spans="3:8">
      <c r="C197"/>
      <c r="D197"/>
      <c r="E197"/>
      <c r="F197"/>
      <c r="G197"/>
      <c r="H197"/>
    </row>
    <row r="198" spans="3:8">
      <c r="C198"/>
      <c r="D198"/>
      <c r="E198"/>
      <c r="F198"/>
      <c r="G198"/>
      <c r="H198"/>
    </row>
    <row r="199" spans="3:8">
      <c r="C199"/>
      <c r="D199"/>
      <c r="E199"/>
      <c r="F199"/>
      <c r="G199"/>
      <c r="H199"/>
    </row>
    <row r="200" spans="3:8">
      <c r="C200"/>
      <c r="D200"/>
      <c r="E200"/>
      <c r="F200"/>
      <c r="G200"/>
      <c r="H200"/>
    </row>
    <row r="201" spans="3:8">
      <c r="C201"/>
      <c r="D201"/>
      <c r="E201"/>
      <c r="F201"/>
      <c r="G201"/>
      <c r="H201"/>
    </row>
    <row r="202" spans="3:8">
      <c r="C202"/>
      <c r="D202"/>
      <c r="E202"/>
      <c r="F202"/>
      <c r="G202"/>
      <c r="H202"/>
    </row>
    <row r="203" spans="3:8">
      <c r="C203"/>
      <c r="D203"/>
      <c r="E203"/>
      <c r="F203"/>
      <c r="G203"/>
      <c r="H203"/>
    </row>
    <row r="204" spans="3:8">
      <c r="C204"/>
      <c r="D204"/>
      <c r="E204"/>
      <c r="F204"/>
      <c r="G204"/>
      <c r="H204"/>
    </row>
    <row r="205" spans="3:8">
      <c r="C205"/>
      <c r="D205"/>
      <c r="E205"/>
      <c r="F205"/>
      <c r="G205"/>
      <c r="H205"/>
    </row>
    <row r="206" spans="3:8">
      <c r="C206"/>
      <c r="D206"/>
      <c r="E206"/>
      <c r="F206"/>
      <c r="G206"/>
      <c r="H206"/>
    </row>
    <row r="207" spans="3:8">
      <c r="C207"/>
      <c r="D207"/>
      <c r="E207"/>
      <c r="F207"/>
      <c r="G207"/>
      <c r="H207"/>
    </row>
    <row r="208" spans="3:8">
      <c r="C208"/>
      <c r="D208"/>
      <c r="E208"/>
      <c r="F208"/>
      <c r="G208"/>
      <c r="H208"/>
    </row>
    <row r="209" spans="3:8">
      <c r="C209"/>
      <c r="D209"/>
      <c r="E209"/>
      <c r="F209"/>
      <c r="G209"/>
      <c r="H209"/>
    </row>
    <row r="210" spans="3:8">
      <c r="C210"/>
      <c r="D210"/>
      <c r="E210"/>
      <c r="F210"/>
      <c r="G210"/>
      <c r="H210"/>
    </row>
    <row r="211" spans="3:8">
      <c r="C211"/>
      <c r="D211"/>
      <c r="E211"/>
      <c r="F211"/>
      <c r="G211"/>
      <c r="H211"/>
    </row>
    <row r="212" spans="3:8">
      <c r="C212"/>
      <c r="D212"/>
      <c r="E212"/>
      <c r="F212"/>
      <c r="G212"/>
      <c r="H212"/>
    </row>
    <row r="213" spans="3:8">
      <c r="C213"/>
      <c r="D213"/>
      <c r="E213"/>
      <c r="F213"/>
      <c r="G213"/>
      <c r="H213"/>
    </row>
    <row r="214" spans="3:8">
      <c r="C214"/>
      <c r="D214"/>
      <c r="E214"/>
      <c r="F214"/>
      <c r="G214"/>
      <c r="H214"/>
    </row>
    <row r="215" spans="3:8">
      <c r="C215"/>
      <c r="D215"/>
      <c r="E215"/>
      <c r="F215"/>
      <c r="G215"/>
      <c r="H215"/>
    </row>
    <row r="216" spans="3:8">
      <c r="C216"/>
      <c r="D216"/>
      <c r="E216"/>
      <c r="F216"/>
      <c r="G216"/>
      <c r="H216"/>
    </row>
    <row r="217" spans="3:8">
      <c r="C217"/>
      <c r="D217"/>
      <c r="E217"/>
      <c r="F217"/>
      <c r="G217"/>
      <c r="H217"/>
    </row>
    <row r="218" spans="3:8">
      <c r="C218"/>
      <c r="D218"/>
      <c r="E218"/>
      <c r="F218"/>
      <c r="G218"/>
      <c r="H218"/>
    </row>
    <row r="219" spans="3:8">
      <c r="C219"/>
      <c r="D219"/>
      <c r="E219"/>
      <c r="F219"/>
      <c r="G219"/>
      <c r="H219"/>
    </row>
    <row r="220" spans="3:8">
      <c r="C220"/>
      <c r="D220"/>
      <c r="E220"/>
      <c r="F220"/>
      <c r="G220"/>
      <c r="H220"/>
    </row>
    <row r="221" spans="3:8">
      <c r="C221"/>
      <c r="D221"/>
      <c r="E221"/>
      <c r="F221"/>
      <c r="G221"/>
      <c r="H221"/>
    </row>
    <row r="222" spans="3:8">
      <c r="C222"/>
      <c r="D222"/>
      <c r="E222"/>
      <c r="F222"/>
      <c r="G222"/>
      <c r="H222"/>
    </row>
    <row r="223" spans="3:8">
      <c r="C223"/>
      <c r="D223"/>
      <c r="E223"/>
      <c r="F223"/>
      <c r="G223"/>
      <c r="H223"/>
    </row>
    <row r="224" spans="3:8">
      <c r="C224"/>
      <c r="D224"/>
      <c r="E224"/>
      <c r="F224"/>
      <c r="G224"/>
      <c r="H224"/>
    </row>
    <row r="225" spans="3:8">
      <c r="C225"/>
      <c r="D225"/>
      <c r="E225"/>
      <c r="F225"/>
      <c r="G225"/>
      <c r="H225"/>
    </row>
    <row r="226" spans="3:8">
      <c r="C226"/>
      <c r="D226"/>
      <c r="E226"/>
      <c r="F226"/>
      <c r="G226"/>
      <c r="H226"/>
    </row>
    <row r="227" spans="3:8">
      <c r="C227"/>
      <c r="D227"/>
      <c r="E227"/>
      <c r="F227"/>
      <c r="G227"/>
      <c r="H227"/>
    </row>
    <row r="228" spans="3:8">
      <c r="C228"/>
      <c r="D228"/>
      <c r="E228"/>
      <c r="F228"/>
      <c r="G228"/>
      <c r="H228"/>
    </row>
    <row r="229" spans="3:8">
      <c r="C229"/>
      <c r="D229"/>
      <c r="E229"/>
      <c r="F229"/>
      <c r="G229"/>
      <c r="H229"/>
    </row>
    <row r="230" spans="3:8">
      <c r="C230"/>
      <c r="D230"/>
      <c r="E230"/>
      <c r="F230"/>
      <c r="G230"/>
      <c r="H230"/>
    </row>
    <row r="231" spans="3:8">
      <c r="C231"/>
      <c r="D231"/>
      <c r="E231"/>
      <c r="F231"/>
      <c r="G231"/>
      <c r="H231"/>
    </row>
    <row r="232" spans="3:8">
      <c r="C232"/>
      <c r="D232"/>
      <c r="E232"/>
      <c r="F232"/>
      <c r="G232"/>
      <c r="H232"/>
    </row>
    <row r="233" spans="3:8">
      <c r="C233"/>
      <c r="D233"/>
      <c r="E233"/>
      <c r="F233"/>
      <c r="G233"/>
      <c r="H233"/>
    </row>
    <row r="234" spans="3:8">
      <c r="C234"/>
      <c r="D234"/>
      <c r="E234"/>
      <c r="F234"/>
      <c r="G234"/>
      <c r="H234"/>
    </row>
    <row r="235" spans="3:8">
      <c r="C235"/>
      <c r="D235"/>
      <c r="E235"/>
      <c r="F235"/>
      <c r="G235"/>
      <c r="H235"/>
    </row>
    <row r="236" spans="3:8">
      <c r="C236"/>
      <c r="D236"/>
      <c r="E236"/>
      <c r="F236"/>
      <c r="G236"/>
      <c r="H236"/>
    </row>
    <row r="237" spans="3:8">
      <c r="C237"/>
      <c r="D237"/>
      <c r="E237"/>
      <c r="F237"/>
      <c r="G237"/>
      <c r="H237"/>
    </row>
    <row r="238" spans="3:8">
      <c r="C238"/>
      <c r="D238"/>
      <c r="E238"/>
      <c r="F238"/>
      <c r="G238"/>
      <c r="H238"/>
    </row>
    <row r="239" spans="3:8">
      <c r="C239"/>
      <c r="D239"/>
      <c r="E239"/>
      <c r="F239"/>
      <c r="G239"/>
      <c r="H239"/>
    </row>
    <row r="240" spans="3:8">
      <c r="C240"/>
      <c r="D240"/>
      <c r="E240"/>
      <c r="F240"/>
      <c r="G240"/>
      <c r="H240"/>
    </row>
    <row r="241" spans="3:8">
      <c r="C241"/>
      <c r="D241"/>
      <c r="E241"/>
      <c r="F241"/>
      <c r="G241"/>
      <c r="H241"/>
    </row>
    <row r="242" spans="3:8">
      <c r="C242"/>
      <c r="D242"/>
      <c r="E242"/>
      <c r="F242"/>
      <c r="G242"/>
      <c r="H242"/>
    </row>
    <row r="243" spans="3:8">
      <c r="C243"/>
      <c r="D243"/>
      <c r="E243"/>
      <c r="F243"/>
      <c r="G243"/>
      <c r="H243"/>
    </row>
    <row r="244" spans="3:8">
      <c r="C244"/>
      <c r="D244"/>
      <c r="E244"/>
      <c r="F244"/>
      <c r="G244"/>
      <c r="H244"/>
    </row>
    <row r="245" spans="3:8">
      <c r="C245"/>
      <c r="D245"/>
      <c r="E245"/>
      <c r="F245"/>
      <c r="G245"/>
      <c r="H245"/>
    </row>
    <row r="246" spans="3:8">
      <c r="C246"/>
      <c r="D246"/>
      <c r="E246"/>
      <c r="F246"/>
      <c r="G246"/>
      <c r="H246"/>
    </row>
    <row r="247" spans="3:8">
      <c r="C247"/>
      <c r="D247"/>
      <c r="E247"/>
      <c r="F247"/>
      <c r="G247"/>
      <c r="H247"/>
    </row>
    <row r="248" spans="3:8">
      <c r="C248"/>
      <c r="D248"/>
      <c r="E248"/>
      <c r="F248"/>
      <c r="G248"/>
      <c r="H248"/>
    </row>
    <row r="249" spans="3:8">
      <c r="C249"/>
      <c r="D249"/>
      <c r="E249"/>
      <c r="F249"/>
      <c r="G249"/>
      <c r="H249"/>
    </row>
    <row r="250" spans="3:8">
      <c r="C250"/>
      <c r="D250"/>
      <c r="E250"/>
      <c r="F250"/>
      <c r="G250"/>
      <c r="H250"/>
    </row>
    <row r="251" spans="3:8">
      <c r="C251"/>
      <c r="D251"/>
      <c r="E251"/>
      <c r="F251"/>
      <c r="G251"/>
      <c r="H251"/>
    </row>
    <row r="252" spans="3:8">
      <c r="C252"/>
      <c r="D252"/>
      <c r="E252"/>
      <c r="F252"/>
      <c r="G252"/>
      <c r="H252"/>
    </row>
    <row r="253" spans="3:8">
      <c r="C253"/>
      <c r="D253"/>
      <c r="E253"/>
      <c r="F253"/>
      <c r="G253"/>
      <c r="H253"/>
    </row>
    <row r="254" spans="3:8">
      <c r="C254"/>
      <c r="D254"/>
      <c r="E254"/>
      <c r="F254"/>
      <c r="G254"/>
      <c r="H254"/>
    </row>
    <row r="255" spans="3:8">
      <c r="C255"/>
      <c r="D255"/>
      <c r="E255"/>
      <c r="F255"/>
      <c r="G255"/>
      <c r="H255"/>
    </row>
    <row r="256" spans="3:8">
      <c r="C256"/>
      <c r="D256"/>
      <c r="E256"/>
      <c r="F256"/>
      <c r="G256"/>
      <c r="H256"/>
    </row>
    <row r="257" spans="3:8">
      <c r="C257"/>
      <c r="D257"/>
      <c r="E257"/>
      <c r="F257"/>
      <c r="G257"/>
      <c r="H257"/>
    </row>
    <row r="258" spans="3:8">
      <c r="C258"/>
      <c r="D258"/>
      <c r="E258"/>
      <c r="F258"/>
      <c r="G258"/>
      <c r="H258"/>
    </row>
    <row r="259" spans="3:8">
      <c r="C259"/>
      <c r="D259"/>
      <c r="E259"/>
      <c r="F259"/>
      <c r="G259"/>
      <c r="H259"/>
    </row>
    <row r="260" spans="3:8">
      <c r="C260"/>
      <c r="D260"/>
      <c r="E260"/>
      <c r="F260"/>
      <c r="G260"/>
      <c r="H260"/>
    </row>
    <row r="261" spans="3:8">
      <c r="C261"/>
      <c r="D261"/>
      <c r="E261"/>
      <c r="F261"/>
      <c r="G261"/>
      <c r="H261"/>
    </row>
    <row r="262" spans="3:8">
      <c r="C262"/>
      <c r="D262"/>
      <c r="E262"/>
      <c r="F262"/>
      <c r="G262"/>
      <c r="H262"/>
    </row>
    <row r="263" spans="3:8">
      <c r="C263"/>
      <c r="D263"/>
      <c r="E263"/>
      <c r="F263"/>
      <c r="G263"/>
      <c r="H263"/>
    </row>
    <row r="264" spans="3:8">
      <c r="C264"/>
      <c r="D264"/>
      <c r="E264"/>
      <c r="F264"/>
      <c r="G264"/>
      <c r="H264"/>
    </row>
    <row r="265" spans="3:8">
      <c r="C265"/>
      <c r="D265"/>
      <c r="E265"/>
      <c r="F265"/>
      <c r="G265"/>
      <c r="H265"/>
    </row>
    <row r="266" spans="3:8">
      <c r="C266"/>
      <c r="D266"/>
      <c r="E266"/>
      <c r="F266"/>
      <c r="G266"/>
      <c r="H266"/>
    </row>
    <row r="267" spans="3:8">
      <c r="C267"/>
      <c r="D267"/>
      <c r="E267"/>
      <c r="F267"/>
      <c r="G267"/>
      <c r="H267"/>
    </row>
    <row r="268" spans="3:8">
      <c r="C268"/>
      <c r="D268"/>
      <c r="E268"/>
      <c r="F268"/>
      <c r="G268"/>
      <c r="H268"/>
    </row>
    <row r="269" spans="3:8">
      <c r="C269"/>
      <c r="D269"/>
      <c r="E269"/>
      <c r="F269"/>
      <c r="G269"/>
      <c r="H269"/>
    </row>
    <row r="270" spans="3:8">
      <c r="C270"/>
      <c r="D270"/>
      <c r="E270"/>
      <c r="F270"/>
      <c r="G270"/>
      <c r="H270"/>
    </row>
    <row r="271" spans="3:8">
      <c r="C271"/>
      <c r="D271"/>
      <c r="E271"/>
      <c r="F271"/>
      <c r="G271"/>
      <c r="H271"/>
    </row>
    <row r="272" spans="3:8">
      <c r="C272"/>
      <c r="D272"/>
      <c r="E272"/>
      <c r="F272"/>
      <c r="G272"/>
      <c r="H272"/>
    </row>
    <row r="273" spans="3:8">
      <c r="C273"/>
      <c r="D273"/>
      <c r="E273"/>
      <c r="F273"/>
      <c r="G273"/>
      <c r="H273"/>
    </row>
    <row r="274" spans="3:8">
      <c r="C274"/>
      <c r="D274"/>
      <c r="E274"/>
      <c r="F274"/>
      <c r="G274"/>
      <c r="H274"/>
    </row>
    <row r="275" spans="3:8">
      <c r="C275"/>
      <c r="D275"/>
      <c r="E275"/>
      <c r="F275"/>
      <c r="G275"/>
      <c r="H275"/>
    </row>
    <row r="276" spans="3:8">
      <c r="C276"/>
      <c r="D276"/>
      <c r="E276"/>
      <c r="F276"/>
      <c r="G276"/>
      <c r="H276"/>
    </row>
    <row r="277" spans="3:8">
      <c r="C277"/>
      <c r="D277"/>
      <c r="E277"/>
      <c r="F277"/>
      <c r="G277"/>
      <c r="H277"/>
    </row>
    <row r="278" spans="3:8">
      <c r="C278"/>
      <c r="D278"/>
      <c r="E278"/>
      <c r="F278"/>
      <c r="G278"/>
      <c r="H278"/>
    </row>
    <row r="279" spans="3:8">
      <c r="C279"/>
      <c r="D279"/>
      <c r="E279"/>
      <c r="F279"/>
      <c r="G279"/>
      <c r="H279"/>
    </row>
  </sheetData>
  <sortState xmlns:xlrd2="http://schemas.microsoft.com/office/spreadsheetml/2017/richdata2" ref="A9:Q51">
    <sortCondition ref="A9:A51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0" orientation="landscape" r:id="rId1"/>
  <headerFooter>
    <oddFooter>&amp;RPag. 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2B1C1FA7CA4FB48BAB54F3FA151E8A8" ma:contentTypeVersion="18" ma:contentTypeDescription="Crie um novo documento." ma:contentTypeScope="" ma:versionID="9140c1694e056855d48a5c644f1b0f4c">
  <xsd:schema xmlns:xsd="http://www.w3.org/2001/XMLSchema" xmlns:xs="http://www.w3.org/2001/XMLSchema" xmlns:p="http://schemas.microsoft.com/office/2006/metadata/properties" xmlns:ns1="http://schemas.microsoft.com/sharepoint/v3" xmlns:ns3="4b538b05-73a5-403e-a01b-45e8e84dfbd7" xmlns:ns4="babce649-6b10-400b-bc15-3df9da9d20b3" targetNamespace="http://schemas.microsoft.com/office/2006/metadata/properties" ma:root="true" ma:fieldsID="85504a183f50396efe222a4138d1f5ba" ns1:_="" ns3:_="" ns4:_="">
    <xsd:import namespace="http://schemas.microsoft.com/sharepoint/v3"/>
    <xsd:import namespace="4b538b05-73a5-403e-a01b-45e8e84dfbd7"/>
    <xsd:import namespace="babce649-6b10-400b-bc15-3df9da9d20b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538b05-73a5-403e-a01b-45e8e84dfb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bce649-6b10-400b-bc15-3df9da9d20b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4b538b05-73a5-403e-a01b-45e8e84dfbd7" xsi:nil="true"/>
  </documentManagement>
</p:properties>
</file>

<file path=customXml/itemProps1.xml><?xml version="1.0" encoding="utf-8"?>
<ds:datastoreItem xmlns:ds="http://schemas.openxmlformats.org/officeDocument/2006/customXml" ds:itemID="{24B3AF16-3591-44B7-8C83-3CCE23E1E4FD}"/>
</file>

<file path=customXml/itemProps2.xml><?xml version="1.0" encoding="utf-8"?>
<ds:datastoreItem xmlns:ds="http://schemas.openxmlformats.org/officeDocument/2006/customXml" ds:itemID="{DDA9DF82-50EC-464F-BADB-4DEF1D9F1443}"/>
</file>

<file path=customXml/itemProps3.xml><?xml version="1.0" encoding="utf-8"?>
<ds:datastoreItem xmlns:ds="http://schemas.openxmlformats.org/officeDocument/2006/customXml" ds:itemID="{90576711-0CC7-4A51-BED1-023CDD6788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Vera Lucia Romero Fiorin Marcelino</dc:creator>
  <cp:keywords/>
  <dc:description/>
  <cp:lastModifiedBy>Mariene Teixeira Cardamone</cp:lastModifiedBy>
  <cp:revision/>
  <dcterms:created xsi:type="dcterms:W3CDTF">2015-09-23T12:00:25Z</dcterms:created>
  <dcterms:modified xsi:type="dcterms:W3CDTF">2026-07-12T22:33:08Z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0x01010052B1C1FA7CA4FB48BAB54F3FA151E8A8</vt:lpwstr>
  </property>
</Properties>
</file>