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threadedComments/threadedComment2.xml" ContentType="application/vnd.ms-excel.threaded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4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5.xml" ContentType="application/vnd.openxmlformats-officedocument.spreadsheetml.comments+xml"/>
  <Override PartName="/xl/threadedComments/threadedComment3.xml" ContentType="application/vnd.ms-excel.threadedcomment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omments6.xml" ContentType="application/vnd.openxmlformats-officedocument.spreadsheetml.comments+xml"/>
  <Override PartName="/xl/drawings/drawing17.xml" ContentType="application/vnd.openxmlformats-officedocument.drawing+xml"/>
  <Override PartName="/xl/comments7.xml" ContentType="application/vnd.openxmlformats-officedocument.spreadsheetml.comments+xml"/>
  <Override PartName="/xl/threadedComments/threadedComment4.xml" ContentType="application/vnd.ms-excel.threadedcomments+xml"/>
  <Override PartName="/xl/drawings/drawing18.xml" ContentType="application/vnd.openxmlformats-officedocument.drawing+xml"/>
  <Override PartName="/xl/comments8.xml" ContentType="application/vnd.openxmlformats-officedocument.spreadsheetml.comments+xml"/>
  <Override PartName="/xl/threadedComments/threadedComment5.xml" ContentType="application/vnd.ms-excel.threadedcomments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O:\Produção\2021\12 Dezembro 2021\"/>
    </mc:Choice>
  </mc:AlternateContent>
  <xr:revisionPtr revIDLastSave="0" documentId="13_ncr:1_{CF7808EE-517B-4785-B5D0-8B83A3442AF6}" xr6:coauthVersionLast="47" xr6:coauthVersionMax="47" xr10:uidLastSave="{00000000-0000-0000-0000-000000000000}"/>
  <bookViews>
    <workbookView xWindow="-120" yWindow="-120" windowWidth="24240" windowHeight="13140" tabRatio="840" firstSheet="14" activeTab="22" xr2:uid="{00000000-000D-0000-FFFF-FFFF00000000}"/>
  </bookViews>
  <sheets>
    <sheet name="Qualidade" sheetId="27" state="hidden" r:id="rId1"/>
    <sheet name="UBS Jd Colombo" sheetId="44" r:id="rId2"/>
    <sheet name="UBS Rio Pequeno" sheetId="43" r:id="rId3"/>
    <sheet name="UBS Vila Dalva" sheetId="19" r:id="rId4"/>
    <sheet name="UBS e NASF Jardim D´Abril" sheetId="2" r:id="rId5"/>
    <sheet name="UBS Jardim Jaqueline" sheetId="3" r:id="rId6"/>
    <sheet name="UBS E NASF Malta Cardoso" sheetId="8" r:id="rId7"/>
    <sheet name="UBS Real Parque" sheetId="25" r:id="rId8"/>
    <sheet name="UBS Sao Remo" sheetId="41" r:id="rId9"/>
    <sheet name="UBS  e NASF Jardim Boa Vista" sheetId="7" r:id="rId10"/>
    <sheet name="AMA e UBS Vila Sonia" sheetId="6" r:id="rId11"/>
    <sheet name="AMA_ UBS e NASF Paulo VI" sheetId="4" r:id="rId12"/>
    <sheet name=" AMA e UBS Sao Jorge" sheetId="5" r:id="rId13"/>
    <sheet name="PS BAND" sheetId="40" r:id="rId14"/>
    <sheet name="CS ESCOLA BUTANTÃ" sheetId="51" r:id="rId15"/>
    <sheet name="PAI-UBS Butantã" sheetId="9" r:id="rId16"/>
    <sheet name="UBS V Borges" sheetId="46" r:id="rId17"/>
    <sheet name="UBS CAXINGUI" sheetId="47" r:id="rId18"/>
    <sheet name="CAPS AD" sheetId="48" r:id="rId19"/>
    <sheet name="CEO II" sheetId="49" r:id="rId20"/>
    <sheet name="URSI BUTANTA" sheetId="50" r:id="rId21"/>
    <sheet name="PAI VILA SONIA" sheetId="45" r:id="rId22"/>
    <sheet name="HORA CERTA" sheetId="39" r:id="rId23"/>
    <sheet name="Produção Geral" sheetId="42" r:id="rId24"/>
    <sheet name="Consolidado Profissionais" sheetId="34" state="hidden" r:id="rId25"/>
    <sheet name="Consolidado Consulta" sheetId="38" state="hidden" r:id="rId26"/>
    <sheet name="valor desconto qualidade" sheetId="36" state="hidden" r:id="rId27"/>
  </sheets>
  <definedNames>
    <definedName name="_xlnm.Print_Area" localSheetId="15">'PAI-UBS Butantã'!$A$1:$Q$28</definedName>
    <definedName name="_xlnm.Print_Area" localSheetId="23">'Produção Geral'!$A$4:$Q$243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8" i="39" l="1"/>
  <c r="M20" i="41" l="1"/>
  <c r="M38" i="39" l="1"/>
  <c r="O10" i="47" l="1"/>
  <c r="O12" i="47"/>
  <c r="O11" i="46"/>
  <c r="O14" i="46"/>
  <c r="O11" i="9"/>
  <c r="O12" i="9"/>
  <c r="O9" i="9"/>
  <c r="O9" i="5"/>
  <c r="O11" i="7" l="1"/>
  <c r="O10" i="7"/>
  <c r="O15" i="25"/>
  <c r="O10" i="25"/>
  <c r="O10" i="3"/>
  <c r="P10" i="3"/>
  <c r="L38" i="39"/>
  <c r="J203" i="42"/>
  <c r="K203" i="42"/>
  <c r="I203" i="42"/>
  <c r="H203" i="42"/>
  <c r="N211" i="42"/>
  <c r="M211" i="42"/>
  <c r="K211" i="42"/>
  <c r="J211" i="42"/>
  <c r="I211" i="42"/>
  <c r="H211" i="42"/>
  <c r="G211" i="42"/>
  <c r="F211" i="42"/>
  <c r="E211" i="42"/>
  <c r="D211" i="42"/>
  <c r="C211" i="42"/>
  <c r="N207" i="42"/>
  <c r="M207" i="42"/>
  <c r="L207" i="42"/>
  <c r="L211" i="42" s="1"/>
  <c r="K207" i="42"/>
  <c r="K38" i="39"/>
  <c r="I207" i="42"/>
  <c r="J207" i="42"/>
  <c r="C207" i="42"/>
  <c r="D207" i="42"/>
  <c r="E207" i="42"/>
  <c r="F207" i="42"/>
  <c r="G207" i="42"/>
  <c r="H207" i="42"/>
  <c r="C203" i="42"/>
  <c r="D203" i="42"/>
  <c r="E203" i="42"/>
  <c r="F203" i="42"/>
  <c r="G203" i="42"/>
  <c r="G199" i="42"/>
  <c r="H199" i="42"/>
  <c r="I199" i="42"/>
  <c r="J199" i="42"/>
  <c r="K199" i="42"/>
  <c r="L199" i="42"/>
  <c r="M199" i="42"/>
  <c r="N199" i="42"/>
  <c r="E199" i="42"/>
  <c r="F199" i="42"/>
  <c r="D199" i="42"/>
  <c r="C199" i="42"/>
  <c r="J38" i="39" l="1"/>
  <c r="I140" i="42" l="1"/>
  <c r="I38" i="39"/>
  <c r="D230" i="42"/>
  <c r="E230" i="42"/>
  <c r="F230" i="42"/>
  <c r="G230" i="42"/>
  <c r="H230" i="42"/>
  <c r="I230" i="42"/>
  <c r="J230" i="42"/>
  <c r="K230" i="42"/>
  <c r="L230" i="42"/>
  <c r="M230" i="42"/>
  <c r="N230" i="42"/>
  <c r="C230" i="42"/>
  <c r="O25" i="39"/>
  <c r="O230" i="42" s="1"/>
  <c r="P25" i="39"/>
  <c r="P230" i="42" s="1"/>
  <c r="I231" i="42"/>
  <c r="J231" i="42"/>
  <c r="K231" i="42"/>
  <c r="L231" i="42"/>
  <c r="M231" i="42"/>
  <c r="N231" i="42"/>
  <c r="H231" i="42"/>
  <c r="G231" i="42"/>
  <c r="F231" i="42"/>
  <c r="E231" i="42"/>
  <c r="D231" i="42"/>
  <c r="C231" i="42"/>
  <c r="B247" i="42"/>
  <c r="C247" i="42"/>
  <c r="D247" i="42"/>
  <c r="E247" i="42"/>
  <c r="F247" i="42"/>
  <c r="G247" i="42"/>
  <c r="H247" i="42"/>
  <c r="I247" i="42"/>
  <c r="J247" i="42"/>
  <c r="K247" i="42"/>
  <c r="L247" i="42"/>
  <c r="M247" i="42"/>
  <c r="N247" i="42"/>
  <c r="B248" i="42"/>
  <c r="C248" i="42"/>
  <c r="D248" i="42"/>
  <c r="E248" i="42"/>
  <c r="F248" i="42"/>
  <c r="G248" i="42"/>
  <c r="H248" i="42"/>
  <c r="I248" i="42"/>
  <c r="J248" i="42"/>
  <c r="K248" i="42"/>
  <c r="L248" i="42"/>
  <c r="M248" i="42"/>
  <c r="N248" i="42"/>
  <c r="B249" i="42"/>
  <c r="C249" i="42"/>
  <c r="D249" i="42"/>
  <c r="E249" i="42"/>
  <c r="F249" i="42"/>
  <c r="G249" i="42"/>
  <c r="H249" i="42"/>
  <c r="I249" i="42"/>
  <c r="J249" i="42"/>
  <c r="K249" i="42"/>
  <c r="L249" i="42"/>
  <c r="M249" i="42"/>
  <c r="N249" i="42"/>
  <c r="B250" i="42"/>
  <c r="C250" i="42"/>
  <c r="D250" i="42"/>
  <c r="E250" i="42"/>
  <c r="F250" i="42"/>
  <c r="G250" i="42"/>
  <c r="H250" i="42"/>
  <c r="I250" i="42"/>
  <c r="J250" i="42"/>
  <c r="K250" i="42"/>
  <c r="L250" i="42"/>
  <c r="M250" i="42"/>
  <c r="N250" i="42"/>
  <c r="B251" i="42"/>
  <c r="C251" i="42"/>
  <c r="D251" i="42"/>
  <c r="E251" i="42"/>
  <c r="F251" i="42"/>
  <c r="G251" i="42"/>
  <c r="H251" i="42"/>
  <c r="I251" i="42"/>
  <c r="J251" i="42"/>
  <c r="K251" i="42"/>
  <c r="L251" i="42"/>
  <c r="M251" i="42"/>
  <c r="N251" i="42"/>
  <c r="B252" i="42"/>
  <c r="C252" i="42"/>
  <c r="D252" i="42"/>
  <c r="E252" i="42"/>
  <c r="F252" i="42"/>
  <c r="G252" i="42"/>
  <c r="K252" i="42"/>
  <c r="N14" i="51"/>
  <c r="N252" i="42" s="1"/>
  <c r="M14" i="51"/>
  <c r="M252" i="42" s="1"/>
  <c r="L14" i="51"/>
  <c r="L252" i="42" s="1"/>
  <c r="K14" i="51"/>
  <c r="J14" i="51"/>
  <c r="J252" i="42" s="1"/>
  <c r="I14" i="51"/>
  <c r="I252" i="42" s="1"/>
  <c r="H14" i="51"/>
  <c r="H252" i="42" s="1"/>
  <c r="G14" i="51"/>
  <c r="F14" i="51"/>
  <c r="E14" i="51"/>
  <c r="D14" i="51"/>
  <c r="C14" i="51"/>
  <c r="B14" i="51"/>
  <c r="P13" i="51"/>
  <c r="P251" i="42" s="1"/>
  <c r="O13" i="51"/>
  <c r="P12" i="51"/>
  <c r="P250" i="42" s="1"/>
  <c r="O12" i="51"/>
  <c r="P11" i="51"/>
  <c r="P249" i="42" s="1"/>
  <c r="O11" i="51"/>
  <c r="P10" i="51"/>
  <c r="P248" i="42" s="1"/>
  <c r="O10" i="51"/>
  <c r="O248" i="42" s="1"/>
  <c r="P9" i="51"/>
  <c r="P247" i="42" s="1"/>
  <c r="O9" i="51"/>
  <c r="B242" i="42"/>
  <c r="C242" i="42"/>
  <c r="D242" i="42"/>
  <c r="E242" i="42"/>
  <c r="F242" i="42"/>
  <c r="G242" i="42"/>
  <c r="H242" i="42"/>
  <c r="I242" i="42"/>
  <c r="J242" i="42"/>
  <c r="K242" i="42"/>
  <c r="L242" i="42"/>
  <c r="M242" i="42"/>
  <c r="N242" i="42"/>
  <c r="P37" i="39"/>
  <c r="P242" i="42" s="1"/>
  <c r="O37" i="39"/>
  <c r="O242" i="42" s="1"/>
  <c r="O36" i="39"/>
  <c r="H38" i="39"/>
  <c r="A190" i="42"/>
  <c r="B190" i="42"/>
  <c r="C190" i="42"/>
  <c r="D190" i="42"/>
  <c r="I190" i="42"/>
  <c r="A187" i="42"/>
  <c r="B187" i="42"/>
  <c r="C187" i="42"/>
  <c r="D187" i="42"/>
  <c r="E187" i="42"/>
  <c r="F187" i="42"/>
  <c r="G187" i="42"/>
  <c r="H187" i="42"/>
  <c r="I187" i="42"/>
  <c r="J187" i="42"/>
  <c r="K187" i="42"/>
  <c r="L187" i="42"/>
  <c r="M187" i="42"/>
  <c r="N187" i="42"/>
  <c r="A188" i="42"/>
  <c r="B188" i="42"/>
  <c r="C188" i="42"/>
  <c r="D188" i="42"/>
  <c r="E188" i="42"/>
  <c r="F188" i="42"/>
  <c r="G188" i="42"/>
  <c r="H188" i="42"/>
  <c r="I188" i="42"/>
  <c r="J188" i="42"/>
  <c r="K188" i="42"/>
  <c r="L188" i="42"/>
  <c r="M188" i="42"/>
  <c r="N188" i="42"/>
  <c r="A189" i="42"/>
  <c r="B189" i="42"/>
  <c r="C189" i="42"/>
  <c r="D189" i="42"/>
  <c r="E189" i="42"/>
  <c r="F189" i="42"/>
  <c r="G189" i="42"/>
  <c r="H189" i="42"/>
  <c r="I189" i="42"/>
  <c r="J189" i="42"/>
  <c r="K189" i="42"/>
  <c r="L189" i="42"/>
  <c r="M189" i="42"/>
  <c r="N189" i="42"/>
  <c r="N12" i="50"/>
  <c r="N190" i="42" s="1"/>
  <c r="M12" i="50"/>
  <c r="M190" i="42" s="1"/>
  <c r="L12" i="50"/>
  <c r="L190" i="42" s="1"/>
  <c r="K12" i="50"/>
  <c r="K190" i="42" s="1"/>
  <c r="J12" i="50"/>
  <c r="J190" i="42" s="1"/>
  <c r="H12" i="50"/>
  <c r="H190" i="42" s="1"/>
  <c r="G12" i="50"/>
  <c r="G190" i="42" s="1"/>
  <c r="F12" i="50"/>
  <c r="F190" i="42" s="1"/>
  <c r="E12" i="50"/>
  <c r="E190" i="42" s="1"/>
  <c r="D12" i="50"/>
  <c r="C12" i="50"/>
  <c r="B12" i="50"/>
  <c r="P11" i="50"/>
  <c r="P189" i="42" s="1"/>
  <c r="O11" i="50"/>
  <c r="P10" i="50"/>
  <c r="P188" i="42" s="1"/>
  <c r="O10" i="50"/>
  <c r="P9" i="50"/>
  <c r="P187" i="42" s="1"/>
  <c r="O9" i="50"/>
  <c r="O187" i="42" s="1"/>
  <c r="A194" i="42"/>
  <c r="B194" i="42"/>
  <c r="C194" i="42"/>
  <c r="D194" i="42"/>
  <c r="E194" i="42"/>
  <c r="F194" i="42"/>
  <c r="G194" i="42"/>
  <c r="H194" i="42"/>
  <c r="I194" i="42"/>
  <c r="J194" i="42"/>
  <c r="K194" i="42"/>
  <c r="L194" i="42"/>
  <c r="M194" i="42"/>
  <c r="N194" i="42"/>
  <c r="A195" i="42"/>
  <c r="B195" i="42"/>
  <c r="C195" i="42"/>
  <c r="D195" i="42"/>
  <c r="A183" i="42"/>
  <c r="B183" i="42"/>
  <c r="C183" i="42"/>
  <c r="D183" i="42"/>
  <c r="H183" i="42"/>
  <c r="M183" i="42"/>
  <c r="N183" i="42"/>
  <c r="A179" i="42"/>
  <c r="B179" i="42"/>
  <c r="C179" i="42"/>
  <c r="D179" i="42"/>
  <c r="E179" i="42"/>
  <c r="F179" i="42"/>
  <c r="G179" i="42"/>
  <c r="H179" i="42"/>
  <c r="I179" i="42"/>
  <c r="J179" i="42"/>
  <c r="K179" i="42"/>
  <c r="L179" i="42"/>
  <c r="M179" i="42"/>
  <c r="N179" i="42"/>
  <c r="A180" i="42"/>
  <c r="B180" i="42"/>
  <c r="C180" i="42"/>
  <c r="D180" i="42"/>
  <c r="E180" i="42"/>
  <c r="F180" i="42"/>
  <c r="G180" i="42"/>
  <c r="H180" i="42"/>
  <c r="I180" i="42"/>
  <c r="J180" i="42"/>
  <c r="K180" i="42"/>
  <c r="L180" i="42"/>
  <c r="M180" i="42"/>
  <c r="N180" i="42"/>
  <c r="A181" i="42"/>
  <c r="B181" i="42"/>
  <c r="C181" i="42"/>
  <c r="D181" i="42"/>
  <c r="E181" i="42"/>
  <c r="F181" i="42"/>
  <c r="G181" i="42"/>
  <c r="H181" i="42"/>
  <c r="I181" i="42"/>
  <c r="J181" i="42"/>
  <c r="K181" i="42"/>
  <c r="L181" i="42"/>
  <c r="M181" i="42"/>
  <c r="N181" i="42"/>
  <c r="A182" i="42"/>
  <c r="B182" i="42"/>
  <c r="C182" i="42"/>
  <c r="D182" i="42"/>
  <c r="E182" i="42"/>
  <c r="F182" i="42"/>
  <c r="G182" i="42"/>
  <c r="H182" i="42"/>
  <c r="I182" i="42"/>
  <c r="J182" i="42"/>
  <c r="K182" i="42"/>
  <c r="L182" i="42"/>
  <c r="M182" i="42"/>
  <c r="N182" i="42"/>
  <c r="O9" i="49"/>
  <c r="O179" i="42" s="1"/>
  <c r="B13" i="49"/>
  <c r="N13" i="49"/>
  <c r="M13" i="49"/>
  <c r="L13" i="49"/>
  <c r="L183" i="42" s="1"/>
  <c r="K13" i="49"/>
  <c r="K183" i="42" s="1"/>
  <c r="J13" i="49"/>
  <c r="J183" i="42" s="1"/>
  <c r="I13" i="49"/>
  <c r="I183" i="42" s="1"/>
  <c r="H13" i="49"/>
  <c r="G13" i="49"/>
  <c r="G183" i="42" s="1"/>
  <c r="F13" i="49"/>
  <c r="F183" i="42" s="1"/>
  <c r="E13" i="49"/>
  <c r="E183" i="42" s="1"/>
  <c r="D13" i="49"/>
  <c r="C13" i="49"/>
  <c r="P12" i="49"/>
  <c r="P182" i="42" s="1"/>
  <c r="O12" i="49"/>
  <c r="P11" i="49"/>
  <c r="P181" i="42" s="1"/>
  <c r="O11" i="49"/>
  <c r="P10" i="49"/>
  <c r="P180" i="42" s="1"/>
  <c r="P9" i="49"/>
  <c r="P179" i="42" s="1"/>
  <c r="Q12" i="51" l="1"/>
  <c r="Q250" i="42" s="1"/>
  <c r="Q11" i="50"/>
  <c r="Q189" i="42" s="1"/>
  <c r="Q25" i="39"/>
  <c r="Q230" i="42" s="1"/>
  <c r="Q13" i="51"/>
  <c r="Q251" i="42" s="1"/>
  <c r="Q9" i="51"/>
  <c r="Q247" i="42" s="1"/>
  <c r="Q11" i="51"/>
  <c r="Q249" i="42" s="1"/>
  <c r="Q10" i="50"/>
  <c r="Q188" i="42" s="1"/>
  <c r="O251" i="42"/>
  <c r="O250" i="42"/>
  <c r="O249" i="42"/>
  <c r="O247" i="42"/>
  <c r="O14" i="51"/>
  <c r="P14" i="51"/>
  <c r="P252" i="42" s="1"/>
  <c r="Q10" i="51"/>
  <c r="Q248" i="42" s="1"/>
  <c r="Q37" i="39"/>
  <c r="Q242" i="42" s="1"/>
  <c r="Q12" i="49"/>
  <c r="Q182" i="42" s="1"/>
  <c r="Q11" i="49"/>
  <c r="Q181" i="42" s="1"/>
  <c r="O182" i="42"/>
  <c r="O181" i="42"/>
  <c r="O189" i="42"/>
  <c r="O188" i="42"/>
  <c r="Q9" i="50"/>
  <c r="Q187" i="42" s="1"/>
  <c r="P12" i="50"/>
  <c r="P190" i="42" s="1"/>
  <c r="O12" i="50"/>
  <c r="O190" i="42" s="1"/>
  <c r="P13" i="49"/>
  <c r="P183" i="42" s="1"/>
  <c r="Q9" i="49"/>
  <c r="Q179" i="42" s="1"/>
  <c r="O10" i="49"/>
  <c r="N10" i="48"/>
  <c r="N195" i="42" s="1"/>
  <c r="M10" i="48"/>
  <c r="M195" i="42" s="1"/>
  <c r="L10" i="48"/>
  <c r="L195" i="42" s="1"/>
  <c r="K10" i="48"/>
  <c r="K195" i="42" s="1"/>
  <c r="J10" i="48"/>
  <c r="J195" i="42" s="1"/>
  <c r="I10" i="48"/>
  <c r="I195" i="42" s="1"/>
  <c r="H10" i="48"/>
  <c r="H195" i="42" s="1"/>
  <c r="G10" i="48"/>
  <c r="G195" i="42" s="1"/>
  <c r="F10" i="48"/>
  <c r="F195" i="42" s="1"/>
  <c r="E10" i="48"/>
  <c r="E195" i="42" s="1"/>
  <c r="D10" i="48"/>
  <c r="C10" i="48"/>
  <c r="P9" i="48"/>
  <c r="O9" i="48"/>
  <c r="B226" i="42"/>
  <c r="C226" i="42"/>
  <c r="D226" i="42"/>
  <c r="E226" i="42"/>
  <c r="F226" i="42"/>
  <c r="G226" i="42"/>
  <c r="H226" i="42"/>
  <c r="I226" i="42"/>
  <c r="J226" i="42"/>
  <c r="K226" i="42"/>
  <c r="L226" i="42"/>
  <c r="M226" i="42"/>
  <c r="N226" i="42"/>
  <c r="B227" i="42"/>
  <c r="C227" i="42"/>
  <c r="D227" i="42"/>
  <c r="E227" i="42"/>
  <c r="F227" i="42"/>
  <c r="G227" i="42"/>
  <c r="H227" i="42"/>
  <c r="I227" i="42"/>
  <c r="J227" i="42"/>
  <c r="K227" i="42"/>
  <c r="L227" i="42"/>
  <c r="M227" i="42"/>
  <c r="N227" i="42"/>
  <c r="B228" i="42"/>
  <c r="C228" i="42"/>
  <c r="D228" i="42"/>
  <c r="E228" i="42"/>
  <c r="F228" i="42"/>
  <c r="G228" i="42"/>
  <c r="H228" i="42"/>
  <c r="I228" i="42"/>
  <c r="J228" i="42"/>
  <c r="K228" i="42"/>
  <c r="L228" i="42"/>
  <c r="M228" i="42"/>
  <c r="N228" i="42"/>
  <c r="B229" i="42"/>
  <c r="C229" i="42"/>
  <c r="D229" i="42"/>
  <c r="E229" i="42"/>
  <c r="F229" i="42"/>
  <c r="G229" i="42"/>
  <c r="H229" i="42"/>
  <c r="I229" i="42"/>
  <c r="J229" i="42"/>
  <c r="K229" i="42"/>
  <c r="L229" i="42"/>
  <c r="M229" i="42"/>
  <c r="N229" i="42"/>
  <c r="B231" i="42"/>
  <c r="B232" i="42"/>
  <c r="C232" i="42"/>
  <c r="D232" i="42"/>
  <c r="E232" i="42"/>
  <c r="F232" i="42"/>
  <c r="G232" i="42"/>
  <c r="H232" i="42"/>
  <c r="I232" i="42"/>
  <c r="J232" i="42"/>
  <c r="K232" i="42"/>
  <c r="L232" i="42"/>
  <c r="M232" i="42"/>
  <c r="N232" i="42"/>
  <c r="B233" i="42"/>
  <c r="C233" i="42"/>
  <c r="D233" i="42"/>
  <c r="E233" i="42"/>
  <c r="F233" i="42"/>
  <c r="G233" i="42"/>
  <c r="H233" i="42"/>
  <c r="I233" i="42"/>
  <c r="J233" i="42"/>
  <c r="K233" i="42"/>
  <c r="L233" i="42"/>
  <c r="M233" i="42"/>
  <c r="N233" i="42"/>
  <c r="B234" i="42"/>
  <c r="C234" i="42"/>
  <c r="D234" i="42"/>
  <c r="E234" i="42"/>
  <c r="F234" i="42"/>
  <c r="G234" i="42"/>
  <c r="H234" i="42"/>
  <c r="I234" i="42"/>
  <c r="J234" i="42"/>
  <c r="K234" i="42"/>
  <c r="L234" i="42"/>
  <c r="M234" i="42"/>
  <c r="N234" i="42"/>
  <c r="B235" i="42"/>
  <c r="C235" i="42"/>
  <c r="D235" i="42"/>
  <c r="E235" i="42"/>
  <c r="F235" i="42"/>
  <c r="G235" i="42"/>
  <c r="H235" i="42"/>
  <c r="I235" i="42"/>
  <c r="J235" i="42"/>
  <c r="K235" i="42"/>
  <c r="L235" i="42"/>
  <c r="M235" i="42"/>
  <c r="N235" i="42"/>
  <c r="B236" i="42"/>
  <c r="C236" i="42"/>
  <c r="D236" i="42"/>
  <c r="E236" i="42"/>
  <c r="F236" i="42"/>
  <c r="G236" i="42"/>
  <c r="H236" i="42"/>
  <c r="I236" i="42"/>
  <c r="J236" i="42"/>
  <c r="K236" i="42"/>
  <c r="L236" i="42"/>
  <c r="M236" i="42"/>
  <c r="N236" i="42"/>
  <c r="B237" i="42"/>
  <c r="C237" i="42"/>
  <c r="D237" i="42"/>
  <c r="E237" i="42"/>
  <c r="F237" i="42"/>
  <c r="G237" i="42"/>
  <c r="H237" i="42"/>
  <c r="I237" i="42"/>
  <c r="J237" i="42"/>
  <c r="K237" i="42"/>
  <c r="L237" i="42"/>
  <c r="M237" i="42"/>
  <c r="N237" i="42"/>
  <c r="B238" i="42"/>
  <c r="C238" i="42"/>
  <c r="D238" i="42"/>
  <c r="E238" i="42"/>
  <c r="F238" i="42"/>
  <c r="G238" i="42"/>
  <c r="H238" i="42"/>
  <c r="I238" i="42"/>
  <c r="J238" i="42"/>
  <c r="K238" i="42"/>
  <c r="L238" i="42"/>
  <c r="M238" i="42"/>
  <c r="N238" i="42"/>
  <c r="B239" i="42"/>
  <c r="C239" i="42"/>
  <c r="D239" i="42"/>
  <c r="E239" i="42"/>
  <c r="F239" i="42"/>
  <c r="G239" i="42"/>
  <c r="H239" i="42"/>
  <c r="I239" i="42"/>
  <c r="J239" i="42"/>
  <c r="K239" i="42"/>
  <c r="L239" i="42"/>
  <c r="M239" i="42"/>
  <c r="N239" i="42"/>
  <c r="B240" i="42"/>
  <c r="C240" i="42"/>
  <c r="D240" i="42"/>
  <c r="E240" i="42"/>
  <c r="F240" i="42"/>
  <c r="G240" i="42"/>
  <c r="H240" i="42"/>
  <c r="I240" i="42"/>
  <c r="J240" i="42"/>
  <c r="K240" i="42"/>
  <c r="L240" i="42"/>
  <c r="M240" i="42"/>
  <c r="N240" i="42"/>
  <c r="B241" i="42"/>
  <c r="C241" i="42"/>
  <c r="D241" i="42"/>
  <c r="E241" i="42"/>
  <c r="F241" i="42"/>
  <c r="G241" i="42"/>
  <c r="H241" i="42"/>
  <c r="I241" i="42"/>
  <c r="J241" i="42"/>
  <c r="K241" i="42"/>
  <c r="L241" i="42"/>
  <c r="M241" i="42"/>
  <c r="N241" i="42"/>
  <c r="H243" i="42"/>
  <c r="B221" i="42"/>
  <c r="C221" i="42"/>
  <c r="D221" i="42"/>
  <c r="E221" i="42"/>
  <c r="F221" i="42"/>
  <c r="G221" i="42"/>
  <c r="H221" i="42"/>
  <c r="I221" i="42"/>
  <c r="J221" i="42"/>
  <c r="K221" i="42"/>
  <c r="L221" i="42"/>
  <c r="M221" i="42"/>
  <c r="N221" i="42"/>
  <c r="B216" i="42"/>
  <c r="C216" i="42"/>
  <c r="D216" i="42"/>
  <c r="E216" i="42"/>
  <c r="F216" i="42"/>
  <c r="G216" i="42"/>
  <c r="H216" i="42"/>
  <c r="I216" i="42"/>
  <c r="J216" i="42"/>
  <c r="K216" i="42"/>
  <c r="L216" i="42"/>
  <c r="M216" i="42"/>
  <c r="N216" i="42"/>
  <c r="B170" i="42"/>
  <c r="C170" i="42"/>
  <c r="D170" i="42"/>
  <c r="E170" i="42"/>
  <c r="F170" i="42"/>
  <c r="G170" i="42"/>
  <c r="H170" i="42"/>
  <c r="I170" i="42"/>
  <c r="J170" i="42"/>
  <c r="K170" i="42"/>
  <c r="L170" i="42"/>
  <c r="M170" i="42"/>
  <c r="N170" i="42"/>
  <c r="B171" i="42"/>
  <c r="C171" i="42"/>
  <c r="D171" i="42"/>
  <c r="E171" i="42"/>
  <c r="F171" i="42"/>
  <c r="G171" i="42"/>
  <c r="H171" i="42"/>
  <c r="I171" i="42"/>
  <c r="J171" i="42"/>
  <c r="K171" i="42"/>
  <c r="L171" i="42"/>
  <c r="M171" i="42"/>
  <c r="N171" i="42"/>
  <c r="B172" i="42"/>
  <c r="C172" i="42"/>
  <c r="D172" i="42"/>
  <c r="E172" i="42"/>
  <c r="F172" i="42"/>
  <c r="G172" i="42"/>
  <c r="H172" i="42"/>
  <c r="I172" i="42"/>
  <c r="J172" i="42"/>
  <c r="K172" i="42"/>
  <c r="L172" i="42"/>
  <c r="M172" i="42"/>
  <c r="N172" i="42"/>
  <c r="B173" i="42"/>
  <c r="C173" i="42"/>
  <c r="D173" i="42"/>
  <c r="E173" i="42"/>
  <c r="F173" i="42"/>
  <c r="G173" i="42"/>
  <c r="H173" i="42"/>
  <c r="I173" i="42"/>
  <c r="J173" i="42"/>
  <c r="K173" i="42"/>
  <c r="L173" i="42"/>
  <c r="M173" i="42"/>
  <c r="N173" i="42"/>
  <c r="B174" i="42"/>
  <c r="C174" i="42"/>
  <c r="D174" i="42"/>
  <c r="E174" i="42"/>
  <c r="F174" i="42"/>
  <c r="G174" i="42"/>
  <c r="H174" i="42"/>
  <c r="I174" i="42"/>
  <c r="J174" i="42"/>
  <c r="K174" i="42"/>
  <c r="L174" i="42"/>
  <c r="M174" i="42"/>
  <c r="N174" i="42"/>
  <c r="L175" i="42"/>
  <c r="B159" i="42"/>
  <c r="C159" i="42"/>
  <c r="D159" i="42"/>
  <c r="E159" i="42"/>
  <c r="F159" i="42"/>
  <c r="G159" i="42"/>
  <c r="H159" i="42"/>
  <c r="I159" i="42"/>
  <c r="J159" i="42"/>
  <c r="K159" i="42"/>
  <c r="L159" i="42"/>
  <c r="M159" i="42"/>
  <c r="N159" i="42"/>
  <c r="B160" i="42"/>
  <c r="C160" i="42"/>
  <c r="D160" i="42"/>
  <c r="E160" i="42"/>
  <c r="F160" i="42"/>
  <c r="G160" i="42"/>
  <c r="H160" i="42"/>
  <c r="I160" i="42"/>
  <c r="J160" i="42"/>
  <c r="K160" i="42"/>
  <c r="L160" i="42"/>
  <c r="M160" i="42"/>
  <c r="N160" i="42"/>
  <c r="B161" i="42"/>
  <c r="C161" i="42"/>
  <c r="D161" i="42"/>
  <c r="E161" i="42"/>
  <c r="F161" i="42"/>
  <c r="G161" i="42"/>
  <c r="H161" i="42"/>
  <c r="I161" i="42"/>
  <c r="J161" i="42"/>
  <c r="K161" i="42"/>
  <c r="L161" i="42"/>
  <c r="M161" i="42"/>
  <c r="N161" i="42"/>
  <c r="B162" i="42"/>
  <c r="C162" i="42"/>
  <c r="D162" i="42"/>
  <c r="E162" i="42"/>
  <c r="F162" i="42"/>
  <c r="G162" i="42"/>
  <c r="H162" i="42"/>
  <c r="I162" i="42"/>
  <c r="J162" i="42"/>
  <c r="K162" i="42"/>
  <c r="L162" i="42"/>
  <c r="M162" i="42"/>
  <c r="N162" i="42"/>
  <c r="B163" i="42"/>
  <c r="C163" i="42"/>
  <c r="D163" i="42"/>
  <c r="E163" i="42"/>
  <c r="F163" i="42"/>
  <c r="G163" i="42"/>
  <c r="H163" i="42"/>
  <c r="I163" i="42"/>
  <c r="J163" i="42"/>
  <c r="K163" i="42"/>
  <c r="L163" i="42"/>
  <c r="M163" i="42"/>
  <c r="N163" i="42"/>
  <c r="B164" i="42"/>
  <c r="C164" i="42"/>
  <c r="D164" i="42"/>
  <c r="E164" i="42"/>
  <c r="F164" i="42"/>
  <c r="G164" i="42"/>
  <c r="H164" i="42"/>
  <c r="I164" i="42"/>
  <c r="J164" i="42"/>
  <c r="K164" i="42"/>
  <c r="L164" i="42"/>
  <c r="M164" i="42"/>
  <c r="N164" i="42"/>
  <c r="B165" i="42"/>
  <c r="C165" i="42"/>
  <c r="D165" i="42"/>
  <c r="E165" i="42"/>
  <c r="F165" i="42"/>
  <c r="G165" i="42"/>
  <c r="H165" i="42"/>
  <c r="I165" i="42"/>
  <c r="J165" i="42"/>
  <c r="K165" i="42"/>
  <c r="L165" i="42"/>
  <c r="M165" i="42"/>
  <c r="N165" i="42"/>
  <c r="H166" i="42"/>
  <c r="L166" i="42"/>
  <c r="B148" i="42"/>
  <c r="C148" i="42"/>
  <c r="D148" i="42"/>
  <c r="E148" i="42"/>
  <c r="F148" i="42"/>
  <c r="G148" i="42"/>
  <c r="H148" i="42"/>
  <c r="I148" i="42"/>
  <c r="J148" i="42"/>
  <c r="K148" i="42"/>
  <c r="L148" i="42"/>
  <c r="M148" i="42"/>
  <c r="N148" i="42"/>
  <c r="B149" i="42"/>
  <c r="C149" i="42"/>
  <c r="D149" i="42"/>
  <c r="E149" i="42"/>
  <c r="F149" i="42"/>
  <c r="G149" i="42"/>
  <c r="H149" i="42"/>
  <c r="I149" i="42"/>
  <c r="J149" i="42"/>
  <c r="K149" i="42"/>
  <c r="L149" i="42"/>
  <c r="M149" i="42"/>
  <c r="N149" i="42"/>
  <c r="B150" i="42"/>
  <c r="C150" i="42"/>
  <c r="D150" i="42"/>
  <c r="E150" i="42"/>
  <c r="F150" i="42"/>
  <c r="G150" i="42"/>
  <c r="H150" i="42"/>
  <c r="I150" i="42"/>
  <c r="J150" i="42"/>
  <c r="K150" i="42"/>
  <c r="L150" i="42"/>
  <c r="M150" i="42"/>
  <c r="N150" i="42"/>
  <c r="B151" i="42"/>
  <c r="C151" i="42"/>
  <c r="D151" i="42"/>
  <c r="E151" i="42"/>
  <c r="F151" i="42"/>
  <c r="G151" i="42"/>
  <c r="H151" i="42"/>
  <c r="I151" i="42"/>
  <c r="J151" i="42"/>
  <c r="K151" i="42"/>
  <c r="L151" i="42"/>
  <c r="M151" i="42"/>
  <c r="N151" i="42"/>
  <c r="B152" i="42"/>
  <c r="C152" i="42"/>
  <c r="D152" i="42"/>
  <c r="E152" i="42"/>
  <c r="F152" i="42"/>
  <c r="G152" i="42"/>
  <c r="H152" i="42"/>
  <c r="I152" i="42"/>
  <c r="J152" i="42"/>
  <c r="K152" i="42"/>
  <c r="L152" i="42"/>
  <c r="M152" i="42"/>
  <c r="N152" i="42"/>
  <c r="B153" i="42"/>
  <c r="C153" i="42"/>
  <c r="D153" i="42"/>
  <c r="E153" i="42"/>
  <c r="F153" i="42"/>
  <c r="G153" i="42"/>
  <c r="H153" i="42"/>
  <c r="I153" i="42"/>
  <c r="J153" i="42"/>
  <c r="K153" i="42"/>
  <c r="L153" i="42"/>
  <c r="M153" i="42"/>
  <c r="N153" i="42"/>
  <c r="B154" i="42"/>
  <c r="C154" i="42"/>
  <c r="D154" i="42"/>
  <c r="E154" i="42"/>
  <c r="F154" i="42"/>
  <c r="G154" i="42"/>
  <c r="H154" i="42"/>
  <c r="I154" i="42"/>
  <c r="J154" i="42"/>
  <c r="K154" i="42"/>
  <c r="L154" i="42"/>
  <c r="M154" i="42"/>
  <c r="N154" i="42"/>
  <c r="C140" i="42"/>
  <c r="D140" i="42"/>
  <c r="E140" i="42"/>
  <c r="F140" i="42"/>
  <c r="G140" i="42"/>
  <c r="H140" i="42"/>
  <c r="J140" i="42"/>
  <c r="K140" i="42"/>
  <c r="L140" i="42"/>
  <c r="M140" i="42"/>
  <c r="N140" i="42"/>
  <c r="O140" i="42"/>
  <c r="C141" i="42"/>
  <c r="D141" i="42"/>
  <c r="E141" i="42"/>
  <c r="F141" i="42"/>
  <c r="G141" i="42"/>
  <c r="H141" i="42"/>
  <c r="I141" i="42"/>
  <c r="J141" i="42"/>
  <c r="K141" i="42"/>
  <c r="L141" i="42"/>
  <c r="M141" i="42"/>
  <c r="N141" i="42"/>
  <c r="O141" i="42"/>
  <c r="C142" i="42"/>
  <c r="D142" i="42"/>
  <c r="E142" i="42"/>
  <c r="F142" i="42"/>
  <c r="G142" i="42"/>
  <c r="H142" i="42"/>
  <c r="I142" i="42"/>
  <c r="J142" i="42"/>
  <c r="K142" i="42"/>
  <c r="L142" i="42"/>
  <c r="M142" i="42"/>
  <c r="N142" i="42"/>
  <c r="O142" i="42"/>
  <c r="C143" i="42"/>
  <c r="D143" i="42"/>
  <c r="E143" i="42"/>
  <c r="F143" i="42"/>
  <c r="G143" i="42"/>
  <c r="H143" i="42"/>
  <c r="I143" i="42"/>
  <c r="J143" i="42"/>
  <c r="K143" i="42"/>
  <c r="L143" i="42"/>
  <c r="M143" i="42"/>
  <c r="N143" i="42"/>
  <c r="O143" i="42"/>
  <c r="D144" i="42"/>
  <c r="Q144" i="42"/>
  <c r="B129" i="42"/>
  <c r="C129" i="42"/>
  <c r="D129" i="42"/>
  <c r="E129" i="42"/>
  <c r="F129" i="42"/>
  <c r="G129" i="42"/>
  <c r="H129" i="42"/>
  <c r="I129" i="42"/>
  <c r="J129" i="42"/>
  <c r="K129" i="42"/>
  <c r="L129" i="42"/>
  <c r="M129" i="42"/>
  <c r="N129" i="42"/>
  <c r="B130" i="42"/>
  <c r="C130" i="42"/>
  <c r="D130" i="42"/>
  <c r="E130" i="42"/>
  <c r="F130" i="42"/>
  <c r="G130" i="42"/>
  <c r="H130" i="42"/>
  <c r="I130" i="42"/>
  <c r="J130" i="42"/>
  <c r="K130" i="42"/>
  <c r="L130" i="42"/>
  <c r="M130" i="42"/>
  <c r="N130" i="42"/>
  <c r="B131" i="42"/>
  <c r="C131" i="42"/>
  <c r="D131" i="42"/>
  <c r="E131" i="42"/>
  <c r="F131" i="42"/>
  <c r="G131" i="42"/>
  <c r="H131" i="42"/>
  <c r="I131" i="42"/>
  <c r="J131" i="42"/>
  <c r="K131" i="42"/>
  <c r="L131" i="42"/>
  <c r="M131" i="42"/>
  <c r="N131" i="42"/>
  <c r="B132" i="42"/>
  <c r="C132" i="42"/>
  <c r="D132" i="42"/>
  <c r="E132" i="42"/>
  <c r="F132" i="42"/>
  <c r="G132" i="42"/>
  <c r="H132" i="42"/>
  <c r="I132" i="42"/>
  <c r="J132" i="42"/>
  <c r="K132" i="42"/>
  <c r="L132" i="42"/>
  <c r="M132" i="42"/>
  <c r="N132" i="42"/>
  <c r="B133" i="42"/>
  <c r="C133" i="42"/>
  <c r="D133" i="42"/>
  <c r="E133" i="42"/>
  <c r="F133" i="42"/>
  <c r="G133" i="42"/>
  <c r="H133" i="42"/>
  <c r="I133" i="42"/>
  <c r="J133" i="42"/>
  <c r="K133" i="42"/>
  <c r="L133" i="42"/>
  <c r="M133" i="42"/>
  <c r="N133" i="42"/>
  <c r="B134" i="42"/>
  <c r="C134" i="42"/>
  <c r="D134" i="42"/>
  <c r="E134" i="42"/>
  <c r="F134" i="42"/>
  <c r="G134" i="42"/>
  <c r="H134" i="42"/>
  <c r="I134" i="42"/>
  <c r="J134" i="42"/>
  <c r="K134" i="42"/>
  <c r="L134" i="42"/>
  <c r="M134" i="42"/>
  <c r="N134" i="42"/>
  <c r="B135" i="42"/>
  <c r="C135" i="42"/>
  <c r="D135" i="42"/>
  <c r="E135" i="42"/>
  <c r="F135" i="42"/>
  <c r="G135" i="42"/>
  <c r="H135" i="42"/>
  <c r="I135" i="42"/>
  <c r="J135" i="42"/>
  <c r="K135" i="42"/>
  <c r="L135" i="42"/>
  <c r="M135" i="42"/>
  <c r="N135" i="42"/>
  <c r="B120" i="42"/>
  <c r="C120" i="42"/>
  <c r="D120" i="42"/>
  <c r="E120" i="42"/>
  <c r="F120" i="42"/>
  <c r="G120" i="42"/>
  <c r="H120" i="42"/>
  <c r="I120" i="42"/>
  <c r="J120" i="42"/>
  <c r="K120" i="42"/>
  <c r="L120" i="42"/>
  <c r="M120" i="42"/>
  <c r="N120" i="42"/>
  <c r="B121" i="42"/>
  <c r="C121" i="42"/>
  <c r="D121" i="42"/>
  <c r="E121" i="42"/>
  <c r="F121" i="42"/>
  <c r="G121" i="42"/>
  <c r="H121" i="42"/>
  <c r="I121" i="42"/>
  <c r="J121" i="42"/>
  <c r="K121" i="42"/>
  <c r="L121" i="42"/>
  <c r="M121" i="42"/>
  <c r="N121" i="42"/>
  <c r="B122" i="42"/>
  <c r="C122" i="42"/>
  <c r="D122" i="42"/>
  <c r="E122" i="42"/>
  <c r="F122" i="42"/>
  <c r="G122" i="42"/>
  <c r="H122" i="42"/>
  <c r="I122" i="42"/>
  <c r="J122" i="42"/>
  <c r="K122" i="42"/>
  <c r="L122" i="42"/>
  <c r="M122" i="42"/>
  <c r="N122" i="42"/>
  <c r="B123" i="42"/>
  <c r="C123" i="42"/>
  <c r="D123" i="42"/>
  <c r="E123" i="42"/>
  <c r="F123" i="42"/>
  <c r="G123" i="42"/>
  <c r="H123" i="42"/>
  <c r="I123" i="42"/>
  <c r="J123" i="42"/>
  <c r="K123" i="42"/>
  <c r="L123" i="42"/>
  <c r="M123" i="42"/>
  <c r="N123" i="42"/>
  <c r="B124" i="42"/>
  <c r="C124" i="42"/>
  <c r="D124" i="42"/>
  <c r="E124" i="42"/>
  <c r="F124" i="42"/>
  <c r="G124" i="42"/>
  <c r="H124" i="42"/>
  <c r="I124" i="42"/>
  <c r="J124" i="42"/>
  <c r="K124" i="42"/>
  <c r="L124" i="42"/>
  <c r="M124" i="42"/>
  <c r="N124" i="42"/>
  <c r="B125" i="42"/>
  <c r="B109" i="42"/>
  <c r="C109" i="42"/>
  <c r="D109" i="42"/>
  <c r="E109" i="42"/>
  <c r="F109" i="42"/>
  <c r="G109" i="42"/>
  <c r="H109" i="42"/>
  <c r="I109" i="42"/>
  <c r="J109" i="42"/>
  <c r="K109" i="42"/>
  <c r="L109" i="42"/>
  <c r="M109" i="42"/>
  <c r="N109" i="42"/>
  <c r="B110" i="42"/>
  <c r="C110" i="42"/>
  <c r="D110" i="42"/>
  <c r="E110" i="42"/>
  <c r="F110" i="42"/>
  <c r="G110" i="42"/>
  <c r="H110" i="42"/>
  <c r="I110" i="42"/>
  <c r="J110" i="42"/>
  <c r="K110" i="42"/>
  <c r="L110" i="42"/>
  <c r="M110" i="42"/>
  <c r="N110" i="42"/>
  <c r="B111" i="42"/>
  <c r="C111" i="42"/>
  <c r="D111" i="42"/>
  <c r="E111" i="42"/>
  <c r="F111" i="42"/>
  <c r="G111" i="42"/>
  <c r="H111" i="42"/>
  <c r="I111" i="42"/>
  <c r="J111" i="42"/>
  <c r="K111" i="42"/>
  <c r="L111" i="42"/>
  <c r="M111" i="42"/>
  <c r="N111" i="42"/>
  <c r="B112" i="42"/>
  <c r="C112" i="42"/>
  <c r="D112" i="42"/>
  <c r="E112" i="42"/>
  <c r="F112" i="42"/>
  <c r="G112" i="42"/>
  <c r="H112" i="42"/>
  <c r="I112" i="42"/>
  <c r="J112" i="42"/>
  <c r="K112" i="42"/>
  <c r="L112" i="42"/>
  <c r="M112" i="42"/>
  <c r="N112" i="42"/>
  <c r="B113" i="42"/>
  <c r="C113" i="42"/>
  <c r="D113" i="42"/>
  <c r="E113" i="42"/>
  <c r="F113" i="42"/>
  <c r="G113" i="42"/>
  <c r="H113" i="42"/>
  <c r="I113" i="42"/>
  <c r="J113" i="42"/>
  <c r="K113" i="42"/>
  <c r="L113" i="42"/>
  <c r="M113" i="42"/>
  <c r="N113" i="42"/>
  <c r="B114" i="42"/>
  <c r="C114" i="42"/>
  <c r="D114" i="42"/>
  <c r="E114" i="42"/>
  <c r="F114" i="42"/>
  <c r="G114" i="42"/>
  <c r="H114" i="42"/>
  <c r="I114" i="42"/>
  <c r="J114" i="42"/>
  <c r="K114" i="42"/>
  <c r="L114" i="42"/>
  <c r="M114" i="42"/>
  <c r="N114" i="42"/>
  <c r="B115" i="42"/>
  <c r="N115" i="42"/>
  <c r="B36" i="42"/>
  <c r="C36" i="42"/>
  <c r="D36" i="42"/>
  <c r="E36" i="42"/>
  <c r="F36" i="42"/>
  <c r="G36" i="42"/>
  <c r="H36" i="42"/>
  <c r="I36" i="42"/>
  <c r="J36" i="42"/>
  <c r="K36" i="42"/>
  <c r="L36" i="42"/>
  <c r="M36" i="42"/>
  <c r="N36" i="42"/>
  <c r="B37" i="42"/>
  <c r="C37" i="42"/>
  <c r="D37" i="42"/>
  <c r="E37" i="42"/>
  <c r="F37" i="42"/>
  <c r="G37" i="42"/>
  <c r="H37" i="42"/>
  <c r="I37" i="42"/>
  <c r="J37" i="42"/>
  <c r="K37" i="42"/>
  <c r="L37" i="42"/>
  <c r="M37" i="42"/>
  <c r="N37" i="42"/>
  <c r="B38" i="42"/>
  <c r="C38" i="42"/>
  <c r="D38" i="42"/>
  <c r="E38" i="42"/>
  <c r="F38" i="42"/>
  <c r="G38" i="42"/>
  <c r="H38" i="42"/>
  <c r="I38" i="42"/>
  <c r="J38" i="42"/>
  <c r="K38" i="42"/>
  <c r="L38" i="42"/>
  <c r="M38" i="42"/>
  <c r="N38" i="42"/>
  <c r="B39" i="42"/>
  <c r="C39" i="42"/>
  <c r="D39" i="42"/>
  <c r="E39" i="42"/>
  <c r="F39" i="42"/>
  <c r="G39" i="42"/>
  <c r="H39" i="42"/>
  <c r="I39" i="42"/>
  <c r="J39" i="42"/>
  <c r="K39" i="42"/>
  <c r="L39" i="42"/>
  <c r="M39" i="42"/>
  <c r="N39" i="42"/>
  <c r="B40" i="42"/>
  <c r="C40" i="42"/>
  <c r="D40" i="42"/>
  <c r="E40" i="42"/>
  <c r="F40" i="42"/>
  <c r="G40" i="42"/>
  <c r="H40" i="42"/>
  <c r="I40" i="42"/>
  <c r="J40" i="42"/>
  <c r="K40" i="42"/>
  <c r="L40" i="42"/>
  <c r="M40" i="42"/>
  <c r="N40" i="42"/>
  <c r="B94" i="42"/>
  <c r="C94" i="42"/>
  <c r="D94" i="42"/>
  <c r="E94" i="42"/>
  <c r="F94" i="42"/>
  <c r="G94" i="42"/>
  <c r="H94" i="42"/>
  <c r="I94" i="42"/>
  <c r="J94" i="42"/>
  <c r="K94" i="42"/>
  <c r="L94" i="42"/>
  <c r="M94" i="42"/>
  <c r="N94" i="42"/>
  <c r="B95" i="42"/>
  <c r="C95" i="42"/>
  <c r="D95" i="42"/>
  <c r="E95" i="42"/>
  <c r="F95" i="42"/>
  <c r="G95" i="42"/>
  <c r="H95" i="42"/>
  <c r="I95" i="42"/>
  <c r="J95" i="42"/>
  <c r="K95" i="42"/>
  <c r="L95" i="42"/>
  <c r="M95" i="42"/>
  <c r="N95" i="42"/>
  <c r="B96" i="42"/>
  <c r="C96" i="42"/>
  <c r="D96" i="42"/>
  <c r="E96" i="42"/>
  <c r="F96" i="42"/>
  <c r="G96" i="42"/>
  <c r="H96" i="42"/>
  <c r="I96" i="42"/>
  <c r="J96" i="42"/>
  <c r="K96" i="42"/>
  <c r="L96" i="42"/>
  <c r="M96" i="42"/>
  <c r="N96" i="42"/>
  <c r="B97" i="42"/>
  <c r="C97" i="42"/>
  <c r="D97" i="42"/>
  <c r="E97" i="42"/>
  <c r="F97" i="42"/>
  <c r="G97" i="42"/>
  <c r="H97" i="42"/>
  <c r="I97" i="42"/>
  <c r="J97" i="42"/>
  <c r="K97" i="42"/>
  <c r="L97" i="42"/>
  <c r="M97" i="42"/>
  <c r="N97" i="42"/>
  <c r="B98" i="42"/>
  <c r="C98" i="42"/>
  <c r="D98" i="42"/>
  <c r="E98" i="42"/>
  <c r="F98" i="42"/>
  <c r="G98" i="42"/>
  <c r="H98" i="42"/>
  <c r="I98" i="42"/>
  <c r="J98" i="42"/>
  <c r="K98" i="42"/>
  <c r="L98" i="42"/>
  <c r="M98" i="42"/>
  <c r="N98" i="42"/>
  <c r="B99" i="42"/>
  <c r="C99" i="42"/>
  <c r="D99" i="42"/>
  <c r="E99" i="42"/>
  <c r="F99" i="42"/>
  <c r="G99" i="42"/>
  <c r="H99" i="42"/>
  <c r="I99" i="42"/>
  <c r="J99" i="42"/>
  <c r="K99" i="42"/>
  <c r="L99" i="42"/>
  <c r="M99" i="42"/>
  <c r="N99" i="42"/>
  <c r="B100" i="42"/>
  <c r="C100" i="42"/>
  <c r="D100" i="42"/>
  <c r="E100" i="42"/>
  <c r="F100" i="42"/>
  <c r="G100" i="42"/>
  <c r="H100" i="42"/>
  <c r="I100" i="42"/>
  <c r="J100" i="42"/>
  <c r="K100" i="42"/>
  <c r="L100" i="42"/>
  <c r="M100" i="42"/>
  <c r="N100" i="42"/>
  <c r="B101" i="42"/>
  <c r="C101" i="42"/>
  <c r="D101" i="42"/>
  <c r="E101" i="42"/>
  <c r="F101" i="42"/>
  <c r="G101" i="42"/>
  <c r="H101" i="42"/>
  <c r="I101" i="42"/>
  <c r="J101" i="42"/>
  <c r="K101" i="42"/>
  <c r="L101" i="42"/>
  <c r="M101" i="42"/>
  <c r="N101" i="42"/>
  <c r="B102" i="42"/>
  <c r="C102" i="42"/>
  <c r="D102" i="42"/>
  <c r="E102" i="42"/>
  <c r="F102" i="42"/>
  <c r="G102" i="42"/>
  <c r="H102" i="42"/>
  <c r="I102" i="42"/>
  <c r="J102" i="42"/>
  <c r="K102" i="42"/>
  <c r="L102" i="42"/>
  <c r="M102" i="42"/>
  <c r="N102" i="42"/>
  <c r="B103" i="42"/>
  <c r="C103" i="42"/>
  <c r="D103" i="42"/>
  <c r="E103" i="42"/>
  <c r="F103" i="42"/>
  <c r="G103" i="42"/>
  <c r="H103" i="42"/>
  <c r="I103" i="42"/>
  <c r="J103" i="42"/>
  <c r="K103" i="42"/>
  <c r="L103" i="42"/>
  <c r="M103" i="42"/>
  <c r="N103" i="42"/>
  <c r="B104" i="42"/>
  <c r="C104" i="42"/>
  <c r="D104" i="42"/>
  <c r="E104" i="42"/>
  <c r="F104" i="42"/>
  <c r="G104" i="42"/>
  <c r="H104" i="42"/>
  <c r="I104" i="42"/>
  <c r="J104" i="42"/>
  <c r="K104" i="42"/>
  <c r="L104" i="42"/>
  <c r="M104" i="42"/>
  <c r="N104" i="42"/>
  <c r="B81" i="42"/>
  <c r="C81" i="42"/>
  <c r="D81" i="42"/>
  <c r="E81" i="42"/>
  <c r="F81" i="42"/>
  <c r="G81" i="42"/>
  <c r="H81" i="42"/>
  <c r="I81" i="42"/>
  <c r="J81" i="42"/>
  <c r="K81" i="42"/>
  <c r="L81" i="42"/>
  <c r="M81" i="42"/>
  <c r="N81" i="42"/>
  <c r="B82" i="42"/>
  <c r="C82" i="42"/>
  <c r="D82" i="42"/>
  <c r="E82" i="42"/>
  <c r="F82" i="42"/>
  <c r="G82" i="42"/>
  <c r="H82" i="42"/>
  <c r="I82" i="42"/>
  <c r="J82" i="42"/>
  <c r="K82" i="42"/>
  <c r="L82" i="42"/>
  <c r="M82" i="42"/>
  <c r="N82" i="42"/>
  <c r="B83" i="42"/>
  <c r="C83" i="42"/>
  <c r="D83" i="42"/>
  <c r="E83" i="42"/>
  <c r="F83" i="42"/>
  <c r="G83" i="42"/>
  <c r="H83" i="42"/>
  <c r="I83" i="42"/>
  <c r="J83" i="42"/>
  <c r="K83" i="42"/>
  <c r="L83" i="42"/>
  <c r="M83" i="42"/>
  <c r="N83" i="42"/>
  <c r="B84" i="42"/>
  <c r="C84" i="42"/>
  <c r="D84" i="42"/>
  <c r="E84" i="42"/>
  <c r="F84" i="42"/>
  <c r="G84" i="42"/>
  <c r="H84" i="42"/>
  <c r="I84" i="42"/>
  <c r="J84" i="42"/>
  <c r="K84" i="42"/>
  <c r="L84" i="42"/>
  <c r="M84" i="42"/>
  <c r="N84" i="42"/>
  <c r="B85" i="42"/>
  <c r="C85" i="42"/>
  <c r="D85" i="42"/>
  <c r="E85" i="42"/>
  <c r="F85" i="42"/>
  <c r="G85" i="42"/>
  <c r="H85" i="42"/>
  <c r="I85" i="42"/>
  <c r="J85" i="42"/>
  <c r="K85" i="42"/>
  <c r="L85" i="42"/>
  <c r="M85" i="42"/>
  <c r="N85" i="42"/>
  <c r="B86" i="42"/>
  <c r="C86" i="42"/>
  <c r="D86" i="42"/>
  <c r="E86" i="42"/>
  <c r="F86" i="42"/>
  <c r="G86" i="42"/>
  <c r="H86" i="42"/>
  <c r="I86" i="42"/>
  <c r="J86" i="42"/>
  <c r="K86" i="42"/>
  <c r="L86" i="42"/>
  <c r="M86" i="42"/>
  <c r="N86" i="42"/>
  <c r="B87" i="42"/>
  <c r="C87" i="42"/>
  <c r="D87" i="42"/>
  <c r="E87" i="42"/>
  <c r="F87" i="42"/>
  <c r="G87" i="42"/>
  <c r="H87" i="42"/>
  <c r="I87" i="42"/>
  <c r="J87" i="42"/>
  <c r="K87" i="42"/>
  <c r="L87" i="42"/>
  <c r="M87" i="42"/>
  <c r="N87" i="42"/>
  <c r="B88" i="42"/>
  <c r="C88" i="42"/>
  <c r="D88" i="42"/>
  <c r="E88" i="42"/>
  <c r="F88" i="42"/>
  <c r="G88" i="42"/>
  <c r="H88" i="42"/>
  <c r="I88" i="42"/>
  <c r="J88" i="42"/>
  <c r="K88" i="42"/>
  <c r="L88" i="42"/>
  <c r="M88" i="42"/>
  <c r="N88" i="42"/>
  <c r="B89" i="42"/>
  <c r="C89" i="42"/>
  <c r="D89" i="42"/>
  <c r="E89" i="42"/>
  <c r="F89" i="42"/>
  <c r="G89" i="42"/>
  <c r="H89" i="42"/>
  <c r="I89" i="42"/>
  <c r="J89" i="42"/>
  <c r="K89" i="42"/>
  <c r="L89" i="42"/>
  <c r="M89" i="42"/>
  <c r="N89" i="42"/>
  <c r="B67" i="42"/>
  <c r="C67" i="42"/>
  <c r="D67" i="42"/>
  <c r="E67" i="42"/>
  <c r="F67" i="42"/>
  <c r="G67" i="42"/>
  <c r="H67" i="42"/>
  <c r="I67" i="42"/>
  <c r="J67" i="42"/>
  <c r="K67" i="42"/>
  <c r="L67" i="42"/>
  <c r="M67" i="42"/>
  <c r="N67" i="42"/>
  <c r="B68" i="42"/>
  <c r="C68" i="42"/>
  <c r="D68" i="42"/>
  <c r="E68" i="42"/>
  <c r="F68" i="42"/>
  <c r="G68" i="42"/>
  <c r="H68" i="42"/>
  <c r="I68" i="42"/>
  <c r="J68" i="42"/>
  <c r="K68" i="42"/>
  <c r="L68" i="42"/>
  <c r="M68" i="42"/>
  <c r="N68" i="42"/>
  <c r="B69" i="42"/>
  <c r="C69" i="42"/>
  <c r="D69" i="42"/>
  <c r="E69" i="42"/>
  <c r="F69" i="42"/>
  <c r="G69" i="42"/>
  <c r="H69" i="42"/>
  <c r="I69" i="42"/>
  <c r="J69" i="42"/>
  <c r="K69" i="42"/>
  <c r="L69" i="42"/>
  <c r="M69" i="42"/>
  <c r="N69" i="42"/>
  <c r="B70" i="42"/>
  <c r="C70" i="42"/>
  <c r="D70" i="42"/>
  <c r="E70" i="42"/>
  <c r="F70" i="42"/>
  <c r="G70" i="42"/>
  <c r="H70" i="42"/>
  <c r="I70" i="42"/>
  <c r="J70" i="42"/>
  <c r="K70" i="42"/>
  <c r="L70" i="42"/>
  <c r="M70" i="42"/>
  <c r="N70" i="42"/>
  <c r="B71" i="42"/>
  <c r="C71" i="42"/>
  <c r="D71" i="42"/>
  <c r="E71" i="42"/>
  <c r="F71" i="42"/>
  <c r="G71" i="42"/>
  <c r="H71" i="42"/>
  <c r="I71" i="42"/>
  <c r="J71" i="42"/>
  <c r="K71" i="42"/>
  <c r="L71" i="42"/>
  <c r="M71" i="42"/>
  <c r="N71" i="42"/>
  <c r="B72" i="42"/>
  <c r="C72" i="42"/>
  <c r="D72" i="42"/>
  <c r="E72" i="42"/>
  <c r="F72" i="42"/>
  <c r="G72" i="42"/>
  <c r="H72" i="42"/>
  <c r="I72" i="42"/>
  <c r="J72" i="42"/>
  <c r="K72" i="42"/>
  <c r="L72" i="42"/>
  <c r="M72" i="42"/>
  <c r="N72" i="42"/>
  <c r="B73" i="42"/>
  <c r="C73" i="42"/>
  <c r="D73" i="42"/>
  <c r="E73" i="42"/>
  <c r="F73" i="42"/>
  <c r="G73" i="42"/>
  <c r="H73" i="42"/>
  <c r="I73" i="42"/>
  <c r="J73" i="42"/>
  <c r="K73" i="42"/>
  <c r="L73" i="42"/>
  <c r="M73" i="42"/>
  <c r="N73" i="42"/>
  <c r="B74" i="42"/>
  <c r="C74" i="42"/>
  <c r="D74" i="42"/>
  <c r="E74" i="42"/>
  <c r="F74" i="42"/>
  <c r="G74" i="42"/>
  <c r="H74" i="42"/>
  <c r="I74" i="42"/>
  <c r="J74" i="42"/>
  <c r="K74" i="42"/>
  <c r="L74" i="42"/>
  <c r="M74" i="42"/>
  <c r="N74" i="42"/>
  <c r="B75" i="42"/>
  <c r="C75" i="42"/>
  <c r="D75" i="42"/>
  <c r="E75" i="42"/>
  <c r="F75" i="42"/>
  <c r="G75" i="42"/>
  <c r="H75" i="42"/>
  <c r="I75" i="42"/>
  <c r="J75" i="42"/>
  <c r="K75" i="42"/>
  <c r="L75" i="42"/>
  <c r="M75" i="42"/>
  <c r="N75" i="42"/>
  <c r="B76" i="42"/>
  <c r="C76" i="42"/>
  <c r="D76" i="42"/>
  <c r="E76" i="42"/>
  <c r="F76" i="42"/>
  <c r="G76" i="42"/>
  <c r="H76" i="42"/>
  <c r="I76" i="42"/>
  <c r="J76" i="42"/>
  <c r="K76" i="42"/>
  <c r="L76" i="42"/>
  <c r="M76" i="42"/>
  <c r="N76" i="42"/>
  <c r="B77" i="42"/>
  <c r="A77" i="42"/>
  <c r="B54" i="42"/>
  <c r="C54" i="42"/>
  <c r="D54" i="42"/>
  <c r="E54" i="42"/>
  <c r="F54" i="42"/>
  <c r="G54" i="42"/>
  <c r="H54" i="42"/>
  <c r="I54" i="42"/>
  <c r="J54" i="42"/>
  <c r="K54" i="42"/>
  <c r="L54" i="42"/>
  <c r="M54" i="42"/>
  <c r="N54" i="42"/>
  <c r="B55" i="42"/>
  <c r="C55" i="42"/>
  <c r="D55" i="42"/>
  <c r="E55" i="42"/>
  <c r="F55" i="42"/>
  <c r="G55" i="42"/>
  <c r="H55" i="42"/>
  <c r="I55" i="42"/>
  <c r="J55" i="42"/>
  <c r="K55" i="42"/>
  <c r="L55" i="42"/>
  <c r="M55" i="42"/>
  <c r="N55" i="42"/>
  <c r="B56" i="42"/>
  <c r="C56" i="42"/>
  <c r="D56" i="42"/>
  <c r="E56" i="42"/>
  <c r="F56" i="42"/>
  <c r="G56" i="42"/>
  <c r="H56" i="42"/>
  <c r="I56" i="42"/>
  <c r="J56" i="42"/>
  <c r="K56" i="42"/>
  <c r="L56" i="42"/>
  <c r="M56" i="42"/>
  <c r="N56" i="42"/>
  <c r="B57" i="42"/>
  <c r="C57" i="42"/>
  <c r="D57" i="42"/>
  <c r="E57" i="42"/>
  <c r="F57" i="42"/>
  <c r="G57" i="42"/>
  <c r="H57" i="42"/>
  <c r="I57" i="42"/>
  <c r="J57" i="42"/>
  <c r="K57" i="42"/>
  <c r="L57" i="42"/>
  <c r="M57" i="42"/>
  <c r="N57" i="42"/>
  <c r="B58" i="42"/>
  <c r="C58" i="42"/>
  <c r="D58" i="42"/>
  <c r="E58" i="42"/>
  <c r="F58" i="42"/>
  <c r="G58" i="42"/>
  <c r="H58" i="42"/>
  <c r="I58" i="42"/>
  <c r="J58" i="42"/>
  <c r="K58" i="42"/>
  <c r="L58" i="42"/>
  <c r="M58" i="42"/>
  <c r="N58" i="42"/>
  <c r="B59" i="42"/>
  <c r="C59" i="42"/>
  <c r="D59" i="42"/>
  <c r="E59" i="42"/>
  <c r="F59" i="42"/>
  <c r="G59" i="42"/>
  <c r="H59" i="42"/>
  <c r="I59" i="42"/>
  <c r="J59" i="42"/>
  <c r="K59" i="42"/>
  <c r="L59" i="42"/>
  <c r="M59" i="42"/>
  <c r="N59" i="42"/>
  <c r="B60" i="42"/>
  <c r="C60" i="42"/>
  <c r="D60" i="42"/>
  <c r="E60" i="42"/>
  <c r="F60" i="42"/>
  <c r="G60" i="42"/>
  <c r="H60" i="42"/>
  <c r="I60" i="42"/>
  <c r="J60" i="42"/>
  <c r="K60" i="42"/>
  <c r="L60" i="42"/>
  <c r="M60" i="42"/>
  <c r="N60" i="42"/>
  <c r="B61" i="42"/>
  <c r="C61" i="42"/>
  <c r="D61" i="42"/>
  <c r="E61" i="42"/>
  <c r="F61" i="42"/>
  <c r="G61" i="42"/>
  <c r="H61" i="42"/>
  <c r="I61" i="42"/>
  <c r="J61" i="42"/>
  <c r="K61" i="42"/>
  <c r="L61" i="42"/>
  <c r="M61" i="42"/>
  <c r="N61" i="42"/>
  <c r="B62" i="42"/>
  <c r="C62" i="42"/>
  <c r="D62" i="42"/>
  <c r="E62" i="42"/>
  <c r="F62" i="42"/>
  <c r="G62" i="42"/>
  <c r="H62" i="42"/>
  <c r="I62" i="42"/>
  <c r="J62" i="42"/>
  <c r="K62" i="42"/>
  <c r="L62" i="42"/>
  <c r="M62" i="42"/>
  <c r="N62" i="42"/>
  <c r="B45" i="42"/>
  <c r="C45" i="42"/>
  <c r="D45" i="42"/>
  <c r="E45" i="42"/>
  <c r="F45" i="42"/>
  <c r="G45" i="42"/>
  <c r="H45" i="42"/>
  <c r="I45" i="42"/>
  <c r="J45" i="42"/>
  <c r="K45" i="42"/>
  <c r="L45" i="42"/>
  <c r="M45" i="42"/>
  <c r="N45" i="42"/>
  <c r="B46" i="42"/>
  <c r="C46" i="42"/>
  <c r="D46" i="42"/>
  <c r="E46" i="42"/>
  <c r="F46" i="42"/>
  <c r="G46" i="42"/>
  <c r="H46" i="42"/>
  <c r="I46" i="42"/>
  <c r="J46" i="42"/>
  <c r="K46" i="42"/>
  <c r="L46" i="42"/>
  <c r="M46" i="42"/>
  <c r="N46" i="42"/>
  <c r="B47" i="42"/>
  <c r="C47" i="42"/>
  <c r="D47" i="42"/>
  <c r="E47" i="42"/>
  <c r="F47" i="42"/>
  <c r="G47" i="42"/>
  <c r="H47" i="42"/>
  <c r="I47" i="42"/>
  <c r="J47" i="42"/>
  <c r="K47" i="42"/>
  <c r="L47" i="42"/>
  <c r="M47" i="42"/>
  <c r="N47" i="42"/>
  <c r="B48" i="42"/>
  <c r="C48" i="42"/>
  <c r="D48" i="42"/>
  <c r="E48" i="42"/>
  <c r="F48" i="42"/>
  <c r="G48" i="42"/>
  <c r="H48" i="42"/>
  <c r="I48" i="42"/>
  <c r="J48" i="42"/>
  <c r="K48" i="42"/>
  <c r="L48" i="42"/>
  <c r="M48" i="42"/>
  <c r="N48" i="42"/>
  <c r="B49" i="42"/>
  <c r="C49" i="42"/>
  <c r="D49" i="42"/>
  <c r="E49" i="42"/>
  <c r="F49" i="42"/>
  <c r="G49" i="42"/>
  <c r="H49" i="42"/>
  <c r="I49" i="42"/>
  <c r="J49" i="42"/>
  <c r="K49" i="42"/>
  <c r="L49" i="42"/>
  <c r="M49" i="42"/>
  <c r="N49" i="42"/>
  <c r="B50" i="42"/>
  <c r="B27" i="42"/>
  <c r="C27" i="42"/>
  <c r="D27" i="42"/>
  <c r="E27" i="42"/>
  <c r="F27" i="42"/>
  <c r="G27" i="42"/>
  <c r="H27" i="42"/>
  <c r="I27" i="42"/>
  <c r="J27" i="42"/>
  <c r="K27" i="42"/>
  <c r="L27" i="42"/>
  <c r="M27" i="42"/>
  <c r="N27" i="42"/>
  <c r="B28" i="42"/>
  <c r="C28" i="42"/>
  <c r="D28" i="42"/>
  <c r="E28" i="42"/>
  <c r="F28" i="42"/>
  <c r="G28" i="42"/>
  <c r="H28" i="42"/>
  <c r="I28" i="42"/>
  <c r="J28" i="42"/>
  <c r="K28" i="42"/>
  <c r="L28" i="42"/>
  <c r="M28" i="42"/>
  <c r="N28" i="42"/>
  <c r="B29" i="42"/>
  <c r="C29" i="42"/>
  <c r="D29" i="42"/>
  <c r="E29" i="42"/>
  <c r="F29" i="42"/>
  <c r="G29" i="42"/>
  <c r="H29" i="42"/>
  <c r="I29" i="42"/>
  <c r="J29" i="42"/>
  <c r="K29" i="42"/>
  <c r="L29" i="42"/>
  <c r="M29" i="42"/>
  <c r="N29" i="42"/>
  <c r="B30" i="42"/>
  <c r="C30" i="42"/>
  <c r="D30" i="42"/>
  <c r="E30" i="42"/>
  <c r="F30" i="42"/>
  <c r="G30" i="42"/>
  <c r="H30" i="42"/>
  <c r="I30" i="42"/>
  <c r="J30" i="42"/>
  <c r="K30" i="42"/>
  <c r="L30" i="42"/>
  <c r="M30" i="42"/>
  <c r="N30" i="42"/>
  <c r="B31" i="42"/>
  <c r="C31" i="42"/>
  <c r="D31" i="42"/>
  <c r="E31" i="42"/>
  <c r="F31" i="42"/>
  <c r="G31" i="42"/>
  <c r="H31" i="42"/>
  <c r="I31" i="42"/>
  <c r="J31" i="42"/>
  <c r="K31" i="42"/>
  <c r="L31" i="42"/>
  <c r="M31" i="42"/>
  <c r="N31" i="42"/>
  <c r="B32" i="42"/>
  <c r="B6" i="42"/>
  <c r="C6" i="42"/>
  <c r="D6" i="42"/>
  <c r="E6" i="42"/>
  <c r="F6" i="42"/>
  <c r="G6" i="42"/>
  <c r="H6" i="42"/>
  <c r="I6" i="42"/>
  <c r="J6" i="42"/>
  <c r="K6" i="42"/>
  <c r="L6" i="42"/>
  <c r="M6" i="42"/>
  <c r="N6" i="42"/>
  <c r="B7" i="42"/>
  <c r="C7" i="42"/>
  <c r="D7" i="42"/>
  <c r="E7" i="42"/>
  <c r="F7" i="42"/>
  <c r="G7" i="42"/>
  <c r="H7" i="42"/>
  <c r="I7" i="42"/>
  <c r="J7" i="42"/>
  <c r="K7" i="42"/>
  <c r="L7" i="42"/>
  <c r="M7" i="42"/>
  <c r="N7" i="42"/>
  <c r="B8" i="42"/>
  <c r="C8" i="42"/>
  <c r="D8" i="42"/>
  <c r="E8" i="42"/>
  <c r="F8" i="42"/>
  <c r="G8" i="42"/>
  <c r="H8" i="42"/>
  <c r="I8" i="42"/>
  <c r="J8" i="42"/>
  <c r="K8" i="42"/>
  <c r="L8" i="42"/>
  <c r="M8" i="42"/>
  <c r="N8" i="42"/>
  <c r="B9" i="42"/>
  <c r="B13" i="42"/>
  <c r="C13" i="42"/>
  <c r="D13" i="42"/>
  <c r="E13" i="42"/>
  <c r="F13" i="42"/>
  <c r="G13" i="42"/>
  <c r="H13" i="42"/>
  <c r="I13" i="42"/>
  <c r="J13" i="42"/>
  <c r="K13" i="42"/>
  <c r="L13" i="42"/>
  <c r="M13" i="42"/>
  <c r="N13" i="42"/>
  <c r="B14" i="42"/>
  <c r="C14" i="42"/>
  <c r="D14" i="42"/>
  <c r="E14" i="42"/>
  <c r="F14" i="42"/>
  <c r="G14" i="42"/>
  <c r="H14" i="42"/>
  <c r="I14" i="42"/>
  <c r="J14" i="42"/>
  <c r="K14" i="42"/>
  <c r="L14" i="42"/>
  <c r="M14" i="42"/>
  <c r="N14" i="42"/>
  <c r="B15" i="42"/>
  <c r="C15" i="42"/>
  <c r="D15" i="42"/>
  <c r="E15" i="42"/>
  <c r="F15" i="42"/>
  <c r="G15" i="42"/>
  <c r="H15" i="42"/>
  <c r="I15" i="42"/>
  <c r="J15" i="42"/>
  <c r="K15" i="42"/>
  <c r="L15" i="42"/>
  <c r="M15" i="42"/>
  <c r="N15" i="42"/>
  <c r="B16" i="42"/>
  <c r="C16" i="42"/>
  <c r="D16" i="42"/>
  <c r="E16" i="42"/>
  <c r="F16" i="42"/>
  <c r="G16" i="42"/>
  <c r="H16" i="42"/>
  <c r="I16" i="42"/>
  <c r="J16" i="42"/>
  <c r="K16" i="42"/>
  <c r="L16" i="42"/>
  <c r="M16" i="42"/>
  <c r="N16" i="42"/>
  <c r="B17" i="42"/>
  <c r="C17" i="42"/>
  <c r="D17" i="42"/>
  <c r="E17" i="42"/>
  <c r="F17" i="42"/>
  <c r="G17" i="42"/>
  <c r="H17" i="42"/>
  <c r="I17" i="42"/>
  <c r="J17" i="42"/>
  <c r="K17" i="42"/>
  <c r="L17" i="42"/>
  <c r="M17" i="42"/>
  <c r="N17" i="42"/>
  <c r="B18" i="42"/>
  <c r="C18" i="42"/>
  <c r="D18" i="42"/>
  <c r="E18" i="42"/>
  <c r="F18" i="42"/>
  <c r="G18" i="42"/>
  <c r="H18" i="42"/>
  <c r="I18" i="42"/>
  <c r="J18" i="42"/>
  <c r="K18" i="42"/>
  <c r="L18" i="42"/>
  <c r="M18" i="42"/>
  <c r="N18" i="42"/>
  <c r="B19" i="42"/>
  <c r="C19" i="42"/>
  <c r="D19" i="42"/>
  <c r="E19" i="42"/>
  <c r="F19" i="42"/>
  <c r="G19" i="42"/>
  <c r="H19" i="42"/>
  <c r="I19" i="42"/>
  <c r="J19" i="42"/>
  <c r="K19" i="42"/>
  <c r="L19" i="42"/>
  <c r="M19" i="42"/>
  <c r="N19" i="42"/>
  <c r="B20" i="42"/>
  <c r="C20" i="42"/>
  <c r="D20" i="42"/>
  <c r="E20" i="42"/>
  <c r="F20" i="42"/>
  <c r="G20" i="42"/>
  <c r="H20" i="42"/>
  <c r="I20" i="42"/>
  <c r="J20" i="42"/>
  <c r="K20" i="42"/>
  <c r="L20" i="42"/>
  <c r="M20" i="42"/>
  <c r="N20" i="42"/>
  <c r="B21" i="42"/>
  <c r="C21" i="42"/>
  <c r="D21" i="42"/>
  <c r="E21" i="42"/>
  <c r="F21" i="42"/>
  <c r="G21" i="42"/>
  <c r="H21" i="42"/>
  <c r="I21" i="42"/>
  <c r="J21" i="42"/>
  <c r="K21" i="42"/>
  <c r="L21" i="42"/>
  <c r="M21" i="42"/>
  <c r="N21" i="42"/>
  <c r="B22" i="42"/>
  <c r="C38" i="39"/>
  <c r="C243" i="42" s="1"/>
  <c r="O241" i="42"/>
  <c r="P36" i="39"/>
  <c r="P241" i="42" s="1"/>
  <c r="D38" i="39"/>
  <c r="D243" i="42" s="1"/>
  <c r="E38" i="39"/>
  <c r="E243" i="42" s="1"/>
  <c r="F38" i="39"/>
  <c r="F243" i="42" s="1"/>
  <c r="G38" i="39"/>
  <c r="G243" i="42" s="1"/>
  <c r="I243" i="42"/>
  <c r="J243" i="42"/>
  <c r="K243" i="42"/>
  <c r="L243" i="42"/>
  <c r="M243" i="42"/>
  <c r="N243" i="42"/>
  <c r="P35" i="39"/>
  <c r="P240" i="42" s="1"/>
  <c r="O35" i="39"/>
  <c r="O240" i="42" s="1"/>
  <c r="P34" i="39"/>
  <c r="P239" i="42" s="1"/>
  <c r="O34" i="39"/>
  <c r="P33" i="39"/>
  <c r="P238" i="42" s="1"/>
  <c r="O33" i="39"/>
  <c r="O238" i="42" s="1"/>
  <c r="P32" i="39"/>
  <c r="P237" i="42" s="1"/>
  <c r="O32" i="39"/>
  <c r="P31" i="39"/>
  <c r="P236" i="42" s="1"/>
  <c r="O31" i="39"/>
  <c r="P30" i="39"/>
  <c r="P235" i="42" s="1"/>
  <c r="O30" i="39"/>
  <c r="P29" i="39"/>
  <c r="P234" i="42" s="1"/>
  <c r="O29" i="39"/>
  <c r="P28" i="39"/>
  <c r="P233" i="42" s="1"/>
  <c r="O28" i="39"/>
  <c r="P27" i="39"/>
  <c r="P232" i="42" s="1"/>
  <c r="O27" i="39"/>
  <c r="O232" i="42" s="1"/>
  <c r="P26" i="39"/>
  <c r="P231" i="42" s="1"/>
  <c r="O26" i="39"/>
  <c r="O231" i="42" s="1"/>
  <c r="P24" i="39"/>
  <c r="P229" i="42" s="1"/>
  <c r="O24" i="39"/>
  <c r="O229" i="42" s="1"/>
  <c r="P23" i="39"/>
  <c r="P228" i="42" s="1"/>
  <c r="O23" i="39"/>
  <c r="O228" i="42" s="1"/>
  <c r="P22" i="39"/>
  <c r="P227" i="42" s="1"/>
  <c r="O22" i="39"/>
  <c r="P21" i="39"/>
  <c r="P226" i="42" s="1"/>
  <c r="O21" i="39"/>
  <c r="P15" i="39"/>
  <c r="P16" i="39" s="1"/>
  <c r="P222" i="42" s="1"/>
  <c r="O15" i="39"/>
  <c r="O16" i="39" s="1"/>
  <c r="P9" i="39"/>
  <c r="P216" i="42" s="1"/>
  <c r="C10" i="39"/>
  <c r="C217" i="42" s="1"/>
  <c r="D10" i="39"/>
  <c r="D217" i="42" s="1"/>
  <c r="E10" i="39"/>
  <c r="E217" i="42" s="1"/>
  <c r="F10" i="39"/>
  <c r="F217" i="42" s="1"/>
  <c r="G10" i="39"/>
  <c r="G217" i="42" s="1"/>
  <c r="H10" i="39"/>
  <c r="H217" i="42" s="1"/>
  <c r="I10" i="39"/>
  <c r="I217" i="42" s="1"/>
  <c r="J10" i="39"/>
  <c r="J217" i="42" s="1"/>
  <c r="K10" i="39"/>
  <c r="K217" i="42" s="1"/>
  <c r="L10" i="39"/>
  <c r="L217" i="42" s="1"/>
  <c r="M10" i="39"/>
  <c r="M217" i="42" s="1"/>
  <c r="N10" i="39"/>
  <c r="N217" i="42" s="1"/>
  <c r="B10" i="39"/>
  <c r="B217" i="42" s="1"/>
  <c r="D13" i="45"/>
  <c r="E13" i="45"/>
  <c r="F13" i="45"/>
  <c r="G13" i="45"/>
  <c r="H13" i="45"/>
  <c r="I13" i="45"/>
  <c r="J13" i="45"/>
  <c r="K13" i="45"/>
  <c r="L13" i="45"/>
  <c r="M13" i="45"/>
  <c r="N13" i="45"/>
  <c r="P9" i="45"/>
  <c r="P207" i="42" s="1"/>
  <c r="O9" i="45"/>
  <c r="O171" i="42"/>
  <c r="P10" i="47"/>
  <c r="P171" i="42" s="1"/>
  <c r="O11" i="47"/>
  <c r="P11" i="47"/>
  <c r="P172" i="42" s="1"/>
  <c r="O173" i="42"/>
  <c r="P12" i="47"/>
  <c r="P173" i="42" s="1"/>
  <c r="O13" i="47"/>
  <c r="P13" i="47"/>
  <c r="P174" i="42" s="1"/>
  <c r="P9" i="47"/>
  <c r="O9" i="47"/>
  <c r="D14" i="47"/>
  <c r="D175" i="42" s="1"/>
  <c r="E14" i="47"/>
  <c r="E175" i="42" s="1"/>
  <c r="F14" i="47"/>
  <c r="F175" i="42" s="1"/>
  <c r="G14" i="47"/>
  <c r="G175" i="42" s="1"/>
  <c r="H14" i="47"/>
  <c r="H175" i="42" s="1"/>
  <c r="I14" i="47"/>
  <c r="I175" i="42" s="1"/>
  <c r="J14" i="47"/>
  <c r="J175" i="42" s="1"/>
  <c r="K14" i="47"/>
  <c r="K175" i="42" s="1"/>
  <c r="L14" i="47"/>
  <c r="M14" i="47"/>
  <c r="M175" i="42" s="1"/>
  <c r="N14" i="47"/>
  <c r="N175" i="42" s="1"/>
  <c r="C14" i="47"/>
  <c r="C175" i="42" s="1"/>
  <c r="D16" i="46"/>
  <c r="D166" i="42" s="1"/>
  <c r="E16" i="46"/>
  <c r="E166" i="42" s="1"/>
  <c r="F16" i="46"/>
  <c r="F166" i="42" s="1"/>
  <c r="G16" i="46"/>
  <c r="G166" i="42" s="1"/>
  <c r="H16" i="46"/>
  <c r="I16" i="46"/>
  <c r="I166" i="42" s="1"/>
  <c r="J16" i="46"/>
  <c r="J166" i="42" s="1"/>
  <c r="K16" i="46"/>
  <c r="K166" i="42" s="1"/>
  <c r="L16" i="46"/>
  <c r="M16" i="46"/>
  <c r="M166" i="42" s="1"/>
  <c r="N16" i="46"/>
  <c r="N166" i="42" s="1"/>
  <c r="B16" i="46"/>
  <c r="B166" i="42" s="1"/>
  <c r="C16" i="46"/>
  <c r="C166" i="42" s="1"/>
  <c r="O10" i="46"/>
  <c r="O160" i="42" s="1"/>
  <c r="P10" i="46"/>
  <c r="P160" i="42" s="1"/>
  <c r="O161" i="42"/>
  <c r="P11" i="46"/>
  <c r="P161" i="42" s="1"/>
  <c r="O12" i="46"/>
  <c r="O162" i="42" s="1"/>
  <c r="P12" i="46"/>
  <c r="P162" i="42" s="1"/>
  <c r="O13" i="46"/>
  <c r="O163" i="42" s="1"/>
  <c r="P13" i="46"/>
  <c r="P163" i="42" s="1"/>
  <c r="O164" i="42"/>
  <c r="P14" i="46"/>
  <c r="P164" i="42" s="1"/>
  <c r="O15" i="46"/>
  <c r="O165" i="42" s="1"/>
  <c r="P15" i="46"/>
  <c r="P165" i="42" s="1"/>
  <c r="D25" i="9"/>
  <c r="E25" i="9"/>
  <c r="F25" i="9"/>
  <c r="G25" i="9"/>
  <c r="H25" i="9"/>
  <c r="I25" i="9"/>
  <c r="J25" i="9"/>
  <c r="K25" i="9"/>
  <c r="L25" i="9"/>
  <c r="L203" i="42" s="1"/>
  <c r="M25" i="9"/>
  <c r="M203" i="42" s="1"/>
  <c r="N25" i="9"/>
  <c r="N203" i="42" s="1"/>
  <c r="C25" i="9"/>
  <c r="D16" i="9"/>
  <c r="D155" i="42" s="1"/>
  <c r="E16" i="9"/>
  <c r="E155" i="42" s="1"/>
  <c r="F16" i="9"/>
  <c r="F155" i="42" s="1"/>
  <c r="G16" i="9"/>
  <c r="G155" i="42" s="1"/>
  <c r="H16" i="9"/>
  <c r="H155" i="42" s="1"/>
  <c r="I16" i="9"/>
  <c r="I155" i="42" s="1"/>
  <c r="J16" i="9"/>
  <c r="J155" i="42" s="1"/>
  <c r="K16" i="9"/>
  <c r="K155" i="42" s="1"/>
  <c r="L16" i="9"/>
  <c r="L155" i="42" s="1"/>
  <c r="M16" i="9"/>
  <c r="M155" i="42" s="1"/>
  <c r="N16" i="9"/>
  <c r="N155" i="42" s="1"/>
  <c r="C16" i="9"/>
  <c r="C155" i="42" s="1"/>
  <c r="P21" i="9"/>
  <c r="O21" i="9"/>
  <c r="O25" i="9" s="1"/>
  <c r="O10" i="9"/>
  <c r="O149" i="42" s="1"/>
  <c r="P10" i="9"/>
  <c r="P149" i="42" s="1"/>
  <c r="O150" i="42"/>
  <c r="P11" i="9"/>
  <c r="P150" i="42" s="1"/>
  <c r="P12" i="9"/>
  <c r="P151" i="42" s="1"/>
  <c r="O13" i="9"/>
  <c r="O152" i="42" s="1"/>
  <c r="P13" i="9"/>
  <c r="P152" i="42" s="1"/>
  <c r="O14" i="9"/>
  <c r="O153" i="42" s="1"/>
  <c r="P14" i="9"/>
  <c r="P153" i="42" s="1"/>
  <c r="O15" i="9"/>
  <c r="O154" i="42" s="1"/>
  <c r="P15" i="9"/>
  <c r="P154" i="42" s="1"/>
  <c r="D13" i="40"/>
  <c r="E13" i="40"/>
  <c r="E144" i="42" s="1"/>
  <c r="F13" i="40"/>
  <c r="F144" i="42" s="1"/>
  <c r="G13" i="40"/>
  <c r="G144" i="42" s="1"/>
  <c r="H13" i="40"/>
  <c r="H144" i="42" s="1"/>
  <c r="I13" i="40"/>
  <c r="I144" i="42" s="1"/>
  <c r="J13" i="40"/>
  <c r="J144" i="42" s="1"/>
  <c r="K13" i="40"/>
  <c r="K144" i="42" s="1"/>
  <c r="L13" i="40"/>
  <c r="L144" i="42" s="1"/>
  <c r="M13" i="40"/>
  <c r="M144" i="42" s="1"/>
  <c r="N13" i="40"/>
  <c r="N144" i="42" s="1"/>
  <c r="O13" i="40"/>
  <c r="O144" i="42" s="1"/>
  <c r="C13" i="40"/>
  <c r="C144" i="42" s="1"/>
  <c r="P10" i="40"/>
  <c r="P141" i="42" s="1"/>
  <c r="Q141" i="42"/>
  <c r="P11" i="40"/>
  <c r="P142" i="42" s="1"/>
  <c r="Q142" i="42"/>
  <c r="P12" i="40"/>
  <c r="Q143" i="42" s="1"/>
  <c r="C16" i="5"/>
  <c r="C136" i="42" s="1"/>
  <c r="D16" i="5"/>
  <c r="D136" i="42" s="1"/>
  <c r="E16" i="5"/>
  <c r="E136" i="42" s="1"/>
  <c r="F16" i="5"/>
  <c r="F136" i="42" s="1"/>
  <c r="G16" i="5"/>
  <c r="G136" i="42" s="1"/>
  <c r="H16" i="5"/>
  <c r="H136" i="42" s="1"/>
  <c r="I16" i="5"/>
  <c r="I136" i="42" s="1"/>
  <c r="J16" i="5"/>
  <c r="J136" i="42" s="1"/>
  <c r="K16" i="5"/>
  <c r="K136" i="42" s="1"/>
  <c r="L16" i="5"/>
  <c r="L136" i="42" s="1"/>
  <c r="M16" i="5"/>
  <c r="M136" i="42" s="1"/>
  <c r="N16" i="5"/>
  <c r="N136" i="42" s="1"/>
  <c r="O10" i="5"/>
  <c r="P10" i="5"/>
  <c r="P130" i="42" s="1"/>
  <c r="O11" i="5"/>
  <c r="P11" i="5"/>
  <c r="O12" i="5"/>
  <c r="P12" i="5"/>
  <c r="P132" i="42" s="1"/>
  <c r="O13" i="5"/>
  <c r="P13" i="5"/>
  <c r="P133" i="42" s="1"/>
  <c r="O14" i="5"/>
  <c r="P14" i="5"/>
  <c r="P134" i="42" s="1"/>
  <c r="O15" i="5"/>
  <c r="O135" i="42" s="1"/>
  <c r="P15" i="5"/>
  <c r="P135" i="42" s="1"/>
  <c r="D14" i="4"/>
  <c r="D125" i="42" s="1"/>
  <c r="E14" i="4"/>
  <c r="E125" i="42" s="1"/>
  <c r="F14" i="4"/>
  <c r="F125" i="42" s="1"/>
  <c r="G14" i="4"/>
  <c r="G125" i="42" s="1"/>
  <c r="H14" i="4"/>
  <c r="H125" i="42" s="1"/>
  <c r="I14" i="4"/>
  <c r="I125" i="42" s="1"/>
  <c r="J14" i="4"/>
  <c r="J125" i="42" s="1"/>
  <c r="K14" i="4"/>
  <c r="K125" i="42" s="1"/>
  <c r="L14" i="4"/>
  <c r="L125" i="42" s="1"/>
  <c r="M14" i="4"/>
  <c r="M125" i="42" s="1"/>
  <c r="N14" i="4"/>
  <c r="N125" i="42" s="1"/>
  <c r="C14" i="4"/>
  <c r="C125" i="42" s="1"/>
  <c r="O10" i="4"/>
  <c r="O121" i="42" s="1"/>
  <c r="P10" i="4"/>
  <c r="P121" i="42" s="1"/>
  <c r="O11" i="4"/>
  <c r="P11" i="4"/>
  <c r="P122" i="42" s="1"/>
  <c r="O12" i="4"/>
  <c r="P12" i="4"/>
  <c r="P123" i="42" s="1"/>
  <c r="O13" i="4"/>
  <c r="P13" i="4"/>
  <c r="P124" i="42" s="1"/>
  <c r="D15" i="6"/>
  <c r="D115" i="42" s="1"/>
  <c r="E15" i="6"/>
  <c r="E115" i="42" s="1"/>
  <c r="F15" i="6"/>
  <c r="F115" i="42" s="1"/>
  <c r="G15" i="6"/>
  <c r="G115" i="42" s="1"/>
  <c r="H15" i="6"/>
  <c r="H115" i="42" s="1"/>
  <c r="I15" i="6"/>
  <c r="I115" i="42" s="1"/>
  <c r="J15" i="6"/>
  <c r="J115" i="42" s="1"/>
  <c r="K15" i="6"/>
  <c r="K115" i="42" s="1"/>
  <c r="L15" i="6"/>
  <c r="L115" i="42" s="1"/>
  <c r="M15" i="6"/>
  <c r="M115" i="42" s="1"/>
  <c r="N15" i="6"/>
  <c r="C15" i="6"/>
  <c r="C115" i="42" s="1"/>
  <c r="O10" i="6"/>
  <c r="O110" i="42" s="1"/>
  <c r="P10" i="6"/>
  <c r="P110" i="42" s="1"/>
  <c r="O11" i="6"/>
  <c r="P11" i="6"/>
  <c r="P111" i="42" s="1"/>
  <c r="O12" i="6"/>
  <c r="O112" i="42" s="1"/>
  <c r="P12" i="6"/>
  <c r="P112" i="42" s="1"/>
  <c r="O13" i="6"/>
  <c r="P13" i="6"/>
  <c r="P113" i="42" s="1"/>
  <c r="O14" i="6"/>
  <c r="O114" i="42" s="1"/>
  <c r="P14" i="6"/>
  <c r="P114" i="42" s="1"/>
  <c r="D14" i="7"/>
  <c r="D41" i="42" s="1"/>
  <c r="E14" i="7"/>
  <c r="E41" i="42" s="1"/>
  <c r="F14" i="7"/>
  <c r="F41" i="42" s="1"/>
  <c r="G14" i="7"/>
  <c r="G41" i="42" s="1"/>
  <c r="H14" i="7"/>
  <c r="H41" i="42" s="1"/>
  <c r="I14" i="7"/>
  <c r="I41" i="42" s="1"/>
  <c r="J14" i="7"/>
  <c r="J41" i="42" s="1"/>
  <c r="K14" i="7"/>
  <c r="K41" i="42" s="1"/>
  <c r="L14" i="7"/>
  <c r="L41" i="42" s="1"/>
  <c r="M14" i="7"/>
  <c r="M41" i="42" s="1"/>
  <c r="N14" i="7"/>
  <c r="N41" i="42" s="1"/>
  <c r="C14" i="7"/>
  <c r="C41" i="42" s="1"/>
  <c r="O37" i="42"/>
  <c r="P10" i="7"/>
  <c r="P37" i="42" s="1"/>
  <c r="P11" i="7"/>
  <c r="P38" i="42" s="1"/>
  <c r="O12" i="7"/>
  <c r="P12" i="7"/>
  <c r="P39" i="42" s="1"/>
  <c r="O13" i="7"/>
  <c r="P13" i="7"/>
  <c r="P40" i="42" s="1"/>
  <c r="C20" i="41"/>
  <c r="C105" i="42" s="1"/>
  <c r="P19" i="41"/>
  <c r="P104" i="42" s="1"/>
  <c r="O19" i="41"/>
  <c r="O104" i="42" s="1"/>
  <c r="D20" i="41"/>
  <c r="D105" i="42" s="1"/>
  <c r="E20" i="41"/>
  <c r="E105" i="42" s="1"/>
  <c r="F20" i="41"/>
  <c r="F105" i="42" s="1"/>
  <c r="G20" i="41"/>
  <c r="G105" i="42" s="1"/>
  <c r="H20" i="41"/>
  <c r="H105" i="42" s="1"/>
  <c r="I20" i="41"/>
  <c r="I105" i="42" s="1"/>
  <c r="J20" i="41"/>
  <c r="J105" i="42" s="1"/>
  <c r="K20" i="41"/>
  <c r="K105" i="42" s="1"/>
  <c r="L20" i="41"/>
  <c r="L105" i="42" s="1"/>
  <c r="M105" i="42"/>
  <c r="N20" i="41"/>
  <c r="N105" i="42" s="1"/>
  <c r="O10" i="41"/>
  <c r="O95" i="42" s="1"/>
  <c r="P10" i="41"/>
  <c r="P95" i="42" s="1"/>
  <c r="O11" i="41"/>
  <c r="O96" i="42" s="1"/>
  <c r="P11" i="41"/>
  <c r="P96" i="42" s="1"/>
  <c r="O12" i="41"/>
  <c r="O97" i="42" s="1"/>
  <c r="P12" i="41"/>
  <c r="P97" i="42" s="1"/>
  <c r="O13" i="41"/>
  <c r="O98" i="42" s="1"/>
  <c r="P13" i="41"/>
  <c r="P98" i="42" s="1"/>
  <c r="O14" i="41"/>
  <c r="O99" i="42" s="1"/>
  <c r="P14" i="41"/>
  <c r="P99" i="42" s="1"/>
  <c r="O15" i="41"/>
  <c r="O100" i="42" s="1"/>
  <c r="P15" i="41"/>
  <c r="P100" i="42" s="1"/>
  <c r="O16" i="41"/>
  <c r="O101" i="42" s="1"/>
  <c r="P16" i="41"/>
  <c r="P101" i="42" s="1"/>
  <c r="O17" i="41"/>
  <c r="O102" i="42" s="1"/>
  <c r="P17" i="41"/>
  <c r="P102" i="42" s="1"/>
  <c r="O18" i="41"/>
  <c r="O103" i="42" s="1"/>
  <c r="P18" i="41"/>
  <c r="P103" i="42" s="1"/>
  <c r="O9" i="41"/>
  <c r="D18" i="25"/>
  <c r="D90" i="42" s="1"/>
  <c r="E18" i="25"/>
  <c r="E90" i="42" s="1"/>
  <c r="F18" i="25"/>
  <c r="F90" i="42" s="1"/>
  <c r="G18" i="25"/>
  <c r="G90" i="42" s="1"/>
  <c r="H18" i="25"/>
  <c r="H90" i="42" s="1"/>
  <c r="I18" i="25"/>
  <c r="I90" i="42" s="1"/>
  <c r="J18" i="25"/>
  <c r="J90" i="42" s="1"/>
  <c r="K18" i="25"/>
  <c r="K90" i="42" s="1"/>
  <c r="L18" i="25"/>
  <c r="L90" i="42" s="1"/>
  <c r="M18" i="25"/>
  <c r="M90" i="42" s="1"/>
  <c r="N18" i="25"/>
  <c r="N90" i="42" s="1"/>
  <c r="C18" i="25"/>
  <c r="C90" i="42" s="1"/>
  <c r="O82" i="42"/>
  <c r="P10" i="25"/>
  <c r="P82" i="42" s="1"/>
  <c r="O11" i="25"/>
  <c r="O83" i="42" s="1"/>
  <c r="P11" i="25"/>
  <c r="P83" i="42" s="1"/>
  <c r="O12" i="25"/>
  <c r="O84" i="42" s="1"/>
  <c r="P12" i="25"/>
  <c r="P84" i="42" s="1"/>
  <c r="O13" i="25"/>
  <c r="O85" i="42" s="1"/>
  <c r="P13" i="25"/>
  <c r="P85" i="42" s="1"/>
  <c r="O14" i="25"/>
  <c r="P14" i="25"/>
  <c r="P86" i="42" s="1"/>
  <c r="P15" i="25"/>
  <c r="P87" i="42" s="1"/>
  <c r="O16" i="25"/>
  <c r="O88" i="42" s="1"/>
  <c r="P16" i="25"/>
  <c r="P88" i="42" s="1"/>
  <c r="O17" i="25"/>
  <c r="O89" i="42" s="1"/>
  <c r="P17" i="25"/>
  <c r="P89" i="42" s="1"/>
  <c r="O10" i="8"/>
  <c r="P10" i="8"/>
  <c r="P68" i="42" s="1"/>
  <c r="O11" i="8"/>
  <c r="P11" i="8"/>
  <c r="P69" i="42" s="1"/>
  <c r="O12" i="8"/>
  <c r="O70" i="42" s="1"/>
  <c r="P12" i="8"/>
  <c r="P70" i="42" s="1"/>
  <c r="O13" i="8"/>
  <c r="O71" i="42" s="1"/>
  <c r="P13" i="8"/>
  <c r="P71" i="42" s="1"/>
  <c r="O14" i="8"/>
  <c r="P14" i="8"/>
  <c r="P72" i="42" s="1"/>
  <c r="O15" i="8"/>
  <c r="P15" i="8"/>
  <c r="P73" i="42" s="1"/>
  <c r="O16" i="8"/>
  <c r="P16" i="8"/>
  <c r="P74" i="42" s="1"/>
  <c r="O17" i="8"/>
  <c r="O75" i="42" s="1"/>
  <c r="P17" i="8"/>
  <c r="P75" i="42" s="1"/>
  <c r="O18" i="8"/>
  <c r="O76" i="42" s="1"/>
  <c r="P18" i="8"/>
  <c r="P76" i="42" s="1"/>
  <c r="P17" i="3"/>
  <c r="P62" i="42" s="1"/>
  <c r="N18" i="3"/>
  <c r="N63" i="42" s="1"/>
  <c r="C18" i="3"/>
  <c r="C63" i="42" s="1"/>
  <c r="D18" i="3"/>
  <c r="D63" i="42" s="1"/>
  <c r="E18" i="3"/>
  <c r="E63" i="42" s="1"/>
  <c r="F18" i="3"/>
  <c r="F63" i="42" s="1"/>
  <c r="G18" i="3"/>
  <c r="G63" i="42" s="1"/>
  <c r="H18" i="3"/>
  <c r="H63" i="42" s="1"/>
  <c r="I18" i="3"/>
  <c r="I63" i="42" s="1"/>
  <c r="J18" i="3"/>
  <c r="J63" i="42" s="1"/>
  <c r="K18" i="3"/>
  <c r="K63" i="42" s="1"/>
  <c r="L18" i="3"/>
  <c r="L63" i="42" s="1"/>
  <c r="M18" i="3"/>
  <c r="M63" i="42" s="1"/>
  <c r="P55" i="42"/>
  <c r="O11" i="3"/>
  <c r="P11" i="3"/>
  <c r="P56" i="42" s="1"/>
  <c r="O12" i="3"/>
  <c r="P12" i="3"/>
  <c r="P57" i="42" s="1"/>
  <c r="O13" i="3"/>
  <c r="P13" i="3"/>
  <c r="P58" i="42" s="1"/>
  <c r="O14" i="3"/>
  <c r="O59" i="42" s="1"/>
  <c r="P14" i="3"/>
  <c r="P59" i="42" s="1"/>
  <c r="O15" i="3"/>
  <c r="P15" i="3"/>
  <c r="P60" i="42" s="1"/>
  <c r="O16" i="3"/>
  <c r="O61" i="42" s="1"/>
  <c r="P16" i="3"/>
  <c r="P61" i="42" s="1"/>
  <c r="O17" i="3"/>
  <c r="P13" i="2"/>
  <c r="P49" i="42" s="1"/>
  <c r="O13" i="2"/>
  <c r="O49" i="42" s="1"/>
  <c r="O10" i="2"/>
  <c r="O46" i="42" s="1"/>
  <c r="P10" i="2"/>
  <c r="P46" i="42" s="1"/>
  <c r="O11" i="2"/>
  <c r="P11" i="2"/>
  <c r="P47" i="42" s="1"/>
  <c r="O12" i="2"/>
  <c r="O48" i="42" s="1"/>
  <c r="P12" i="2"/>
  <c r="P48" i="42" s="1"/>
  <c r="P9" i="19"/>
  <c r="N14" i="19"/>
  <c r="N32" i="42" s="1"/>
  <c r="P13" i="19"/>
  <c r="P31" i="42" s="1"/>
  <c r="O13" i="19"/>
  <c r="O31" i="42" s="1"/>
  <c r="P12" i="19"/>
  <c r="P30" i="42" s="1"/>
  <c r="O12" i="19"/>
  <c r="P11" i="19"/>
  <c r="P29" i="42" s="1"/>
  <c r="O11" i="19"/>
  <c r="P10" i="19"/>
  <c r="P28" i="42" s="1"/>
  <c r="O10" i="19"/>
  <c r="N12" i="43"/>
  <c r="N9" i="42" s="1"/>
  <c r="O10" i="43"/>
  <c r="P10" i="43"/>
  <c r="P7" i="42" s="1"/>
  <c r="O11" i="43"/>
  <c r="P11" i="43"/>
  <c r="P8" i="42" s="1"/>
  <c r="C18" i="44"/>
  <c r="C22" i="42" s="1"/>
  <c r="O10" i="44"/>
  <c r="P10" i="44"/>
  <c r="P14" i="42" s="1"/>
  <c r="O11" i="44"/>
  <c r="O15" i="42" s="1"/>
  <c r="P11" i="44"/>
  <c r="P15" i="42" s="1"/>
  <c r="O12" i="44"/>
  <c r="P12" i="44"/>
  <c r="P16" i="42" s="1"/>
  <c r="O13" i="44"/>
  <c r="O17" i="42" s="1"/>
  <c r="P13" i="44"/>
  <c r="P17" i="42" s="1"/>
  <c r="O14" i="44"/>
  <c r="P14" i="44"/>
  <c r="P18" i="42" s="1"/>
  <c r="O15" i="44"/>
  <c r="O19" i="42" s="1"/>
  <c r="P15" i="44"/>
  <c r="P19" i="42" s="1"/>
  <c r="O16" i="44"/>
  <c r="P16" i="44"/>
  <c r="P20" i="42" s="1"/>
  <c r="O17" i="44"/>
  <c r="O21" i="42" s="1"/>
  <c r="P17" i="44"/>
  <c r="P21" i="42" s="1"/>
  <c r="P9" i="44"/>
  <c r="O9" i="44"/>
  <c r="O13" i="42" s="1"/>
  <c r="P9" i="43"/>
  <c r="P6" i="42" s="1"/>
  <c r="O9" i="43"/>
  <c r="O6" i="42" s="1"/>
  <c r="O9" i="19"/>
  <c r="Q9" i="19" s="1"/>
  <c r="Q27" i="42" s="1"/>
  <c r="P9" i="2"/>
  <c r="P45" i="42" s="1"/>
  <c r="O9" i="2"/>
  <c r="P9" i="3"/>
  <c r="P54" i="42" s="1"/>
  <c r="O9" i="3"/>
  <c r="P9" i="8"/>
  <c r="P67" i="42" s="1"/>
  <c r="O9" i="8"/>
  <c r="P9" i="25"/>
  <c r="O9" i="25"/>
  <c r="O81" i="42" s="1"/>
  <c r="P9" i="41"/>
  <c r="P94" i="42" s="1"/>
  <c r="P9" i="7"/>
  <c r="P36" i="42" s="1"/>
  <c r="O9" i="7"/>
  <c r="O36" i="42" s="1"/>
  <c r="P9" i="6"/>
  <c r="P109" i="42" s="1"/>
  <c r="O9" i="6"/>
  <c r="O109" i="42" s="1"/>
  <c r="P9" i="4"/>
  <c r="P120" i="42" s="1"/>
  <c r="O9" i="4"/>
  <c r="P9" i="5"/>
  <c r="P129" i="42" s="1"/>
  <c r="P9" i="40"/>
  <c r="Q140" i="42"/>
  <c r="P9" i="9"/>
  <c r="P148" i="42" s="1"/>
  <c r="P9" i="46"/>
  <c r="P159" i="42" s="1"/>
  <c r="O9" i="46"/>
  <c r="O9" i="39"/>
  <c r="N18" i="44"/>
  <c r="N22" i="42" s="1"/>
  <c r="P25" i="9" l="1"/>
  <c r="P203" i="42" s="1"/>
  <c r="P199" i="42"/>
  <c r="Q9" i="5"/>
  <c r="Q129" i="42" s="1"/>
  <c r="Q13" i="7"/>
  <c r="Q40" i="42" s="1"/>
  <c r="Q14" i="51"/>
  <c r="Q252" i="42" s="1"/>
  <c r="O252" i="42"/>
  <c r="Q22" i="39"/>
  <c r="Q227" i="42" s="1"/>
  <c r="Q12" i="7"/>
  <c r="Q39" i="42" s="1"/>
  <c r="Q9" i="39"/>
  <c r="Q216" i="42" s="1"/>
  <c r="Q30" i="39"/>
  <c r="Q235" i="42" s="1"/>
  <c r="Q15" i="25"/>
  <c r="Q87" i="42" s="1"/>
  <c r="Q13" i="46"/>
  <c r="Q163" i="42" s="1"/>
  <c r="Q14" i="5"/>
  <c r="Q134" i="42" s="1"/>
  <c r="Q12" i="5"/>
  <c r="Q132" i="42" s="1"/>
  <c r="Q17" i="41"/>
  <c r="Q102" i="42" s="1"/>
  <c r="Q10" i="41"/>
  <c r="Q95" i="42" s="1"/>
  <c r="Q12" i="19"/>
  <c r="Q30" i="42" s="1"/>
  <c r="Q11" i="19"/>
  <c r="Q29" i="42" s="1"/>
  <c r="Q10" i="19"/>
  <c r="Q28" i="42" s="1"/>
  <c r="Q14" i="8"/>
  <c r="Q72" i="42" s="1"/>
  <c r="Q10" i="3"/>
  <c r="Q55" i="42" s="1"/>
  <c r="Q10" i="5"/>
  <c r="Q130" i="42" s="1"/>
  <c r="Q10" i="49"/>
  <c r="Q180" i="42" s="1"/>
  <c r="O180" i="42"/>
  <c r="Q9" i="48"/>
  <c r="Q194" i="42" s="1"/>
  <c r="O194" i="42"/>
  <c r="P10" i="48"/>
  <c r="P195" i="42" s="1"/>
  <c r="P194" i="42"/>
  <c r="Q12" i="50"/>
  <c r="Q190" i="42" s="1"/>
  <c r="O13" i="49"/>
  <c r="O10" i="48"/>
  <c r="B10" i="48"/>
  <c r="Q28" i="39"/>
  <c r="Q233" i="42" s="1"/>
  <c r="Q21" i="39"/>
  <c r="Q226" i="42" s="1"/>
  <c r="Q16" i="39"/>
  <c r="Q222" i="42" s="1"/>
  <c r="Q13" i="47"/>
  <c r="Q174" i="42" s="1"/>
  <c r="Q11" i="47"/>
  <c r="Q172" i="42" s="1"/>
  <c r="Q16" i="41"/>
  <c r="Q101" i="42" s="1"/>
  <c r="Q13" i="41"/>
  <c r="Q98" i="42" s="1"/>
  <c r="Q15" i="8"/>
  <c r="Q73" i="42" s="1"/>
  <c r="Q9" i="8"/>
  <c r="Q67" i="42" s="1"/>
  <c r="Q17" i="3"/>
  <c r="Q62" i="42" s="1"/>
  <c r="Q11" i="3"/>
  <c r="Q56" i="42" s="1"/>
  <c r="Q13" i="2"/>
  <c r="Q49" i="42" s="1"/>
  <c r="Q10" i="2"/>
  <c r="Q46" i="42" s="1"/>
  <c r="Q10" i="43"/>
  <c r="Q7" i="42" s="1"/>
  <c r="Q10" i="44"/>
  <c r="Q14" i="42" s="1"/>
  <c r="Q34" i="39"/>
  <c r="Q239" i="42" s="1"/>
  <c r="O239" i="42"/>
  <c r="Q31" i="39"/>
  <c r="Q236" i="42" s="1"/>
  <c r="Q29" i="39"/>
  <c r="Q234" i="42" s="1"/>
  <c r="P10" i="39"/>
  <c r="P217" i="42" s="1"/>
  <c r="O10" i="39"/>
  <c r="O216" i="42"/>
  <c r="O174" i="42"/>
  <c r="Q13" i="9"/>
  <c r="Q152" i="42" s="1"/>
  <c r="Q12" i="9"/>
  <c r="Q151" i="42" s="1"/>
  <c r="Q9" i="9"/>
  <c r="Q148" i="42" s="1"/>
  <c r="Q13" i="5"/>
  <c r="Q133" i="42" s="1"/>
  <c r="O130" i="42"/>
  <c r="Q13" i="4"/>
  <c r="Q124" i="42" s="1"/>
  <c r="Q9" i="4"/>
  <c r="Q120" i="42" s="1"/>
  <c r="Q13" i="6"/>
  <c r="Q113" i="42" s="1"/>
  <c r="Q9" i="6"/>
  <c r="Q109" i="42" s="1"/>
  <c r="Q10" i="7"/>
  <c r="Q37" i="42" s="1"/>
  <c r="Q9" i="41"/>
  <c r="Q94" i="42" s="1"/>
  <c r="Q14" i="25"/>
  <c r="Q86" i="42" s="1"/>
  <c r="Q16" i="8"/>
  <c r="Q74" i="42" s="1"/>
  <c r="Q11" i="8"/>
  <c r="Q69" i="42" s="1"/>
  <c r="Q9" i="3"/>
  <c r="Q54" i="42" s="1"/>
  <c r="Q12" i="3"/>
  <c r="Q57" i="42" s="1"/>
  <c r="Q11" i="2"/>
  <c r="Q47" i="42" s="1"/>
  <c r="Q13" i="19"/>
  <c r="Q31" i="42" s="1"/>
  <c r="Q11" i="43"/>
  <c r="Q8" i="42" s="1"/>
  <c r="Q9" i="43"/>
  <c r="Q6" i="42" s="1"/>
  <c r="Q9" i="44"/>
  <c r="Q13" i="42" s="1"/>
  <c r="Q15" i="46"/>
  <c r="Q165" i="42" s="1"/>
  <c r="Q14" i="46"/>
  <c r="Q164" i="42" s="1"/>
  <c r="Q12" i="46"/>
  <c r="Q162" i="42" s="1"/>
  <c r="Q11" i="46"/>
  <c r="Q161" i="42" s="1"/>
  <c r="Q10" i="46"/>
  <c r="Q160" i="42" s="1"/>
  <c r="O16" i="46"/>
  <c r="O166" i="42" s="1"/>
  <c r="Q9" i="46"/>
  <c r="Q159" i="42" s="1"/>
  <c r="P16" i="46"/>
  <c r="O159" i="42"/>
  <c r="Q19" i="41"/>
  <c r="Q104" i="42" s="1"/>
  <c r="Q18" i="41"/>
  <c r="Q103" i="42" s="1"/>
  <c r="Q15" i="41"/>
  <c r="Q100" i="42" s="1"/>
  <c r="Q14" i="41"/>
  <c r="Q99" i="42" s="1"/>
  <c r="Q12" i="41"/>
  <c r="Q97" i="42" s="1"/>
  <c r="Q11" i="41"/>
  <c r="Q96" i="42" s="1"/>
  <c r="O94" i="42"/>
  <c r="P20" i="41"/>
  <c r="P105" i="42" s="1"/>
  <c r="P12" i="43"/>
  <c r="P9" i="42" s="1"/>
  <c r="O8" i="42"/>
  <c r="O7" i="42"/>
  <c r="O12" i="43"/>
  <c r="Q17" i="25"/>
  <c r="Q89" i="42" s="1"/>
  <c r="O87" i="42"/>
  <c r="Q16" i="25"/>
  <c r="Q88" i="42" s="1"/>
  <c r="O86" i="42"/>
  <c r="Q13" i="25"/>
  <c r="Q85" i="42" s="1"/>
  <c r="Q12" i="25"/>
  <c r="Q84" i="42" s="1"/>
  <c r="P18" i="25"/>
  <c r="P90" i="42" s="1"/>
  <c r="Q11" i="25"/>
  <c r="Q83" i="42" s="1"/>
  <c r="O18" i="25"/>
  <c r="O90" i="42" s="1"/>
  <c r="Q10" i="25"/>
  <c r="Q82" i="42" s="1"/>
  <c r="Q9" i="25"/>
  <c r="Q81" i="42" s="1"/>
  <c r="P81" i="42"/>
  <c r="Q18" i="8"/>
  <c r="Q76" i="42" s="1"/>
  <c r="Q17" i="8"/>
  <c r="Q75" i="42" s="1"/>
  <c r="O74" i="42"/>
  <c r="O73" i="42"/>
  <c r="O72" i="42"/>
  <c r="Q13" i="8"/>
  <c r="Q71" i="42" s="1"/>
  <c r="Q12" i="8"/>
  <c r="Q70" i="42" s="1"/>
  <c r="O69" i="42"/>
  <c r="Q10" i="8"/>
  <c r="Q68" i="42" s="1"/>
  <c r="O19" i="8"/>
  <c r="O77" i="42" s="1"/>
  <c r="P19" i="8"/>
  <c r="P77" i="42" s="1"/>
  <c r="O68" i="42"/>
  <c r="O67" i="42"/>
  <c r="O62" i="42"/>
  <c r="Q16" i="3"/>
  <c r="Q61" i="42" s="1"/>
  <c r="Q15" i="3"/>
  <c r="Q60" i="42" s="1"/>
  <c r="O60" i="42"/>
  <c r="Q14" i="3"/>
  <c r="Q59" i="42" s="1"/>
  <c r="Q13" i="3"/>
  <c r="Q58" i="42" s="1"/>
  <c r="O58" i="42"/>
  <c r="O57" i="42"/>
  <c r="O56" i="42"/>
  <c r="O55" i="42"/>
  <c r="O18" i="3"/>
  <c r="P18" i="3"/>
  <c r="P63" i="42" s="1"/>
  <c r="O54" i="42"/>
  <c r="Q12" i="2"/>
  <c r="Q48" i="42" s="1"/>
  <c r="O47" i="42"/>
  <c r="Q9" i="2"/>
  <c r="Q45" i="42" s="1"/>
  <c r="P14" i="2"/>
  <c r="P50" i="42" s="1"/>
  <c r="O14" i="2"/>
  <c r="O50" i="42" s="1"/>
  <c r="O45" i="42"/>
  <c r="Q17" i="44"/>
  <c r="Q21" i="42" s="1"/>
  <c r="Q16" i="44"/>
  <c r="Q20" i="42" s="1"/>
  <c r="O20" i="42"/>
  <c r="Q15" i="44"/>
  <c r="Q19" i="42" s="1"/>
  <c r="Q14" i="44"/>
  <c r="Q18" i="42" s="1"/>
  <c r="O18" i="42"/>
  <c r="Q13" i="44"/>
  <c r="Q17" i="42" s="1"/>
  <c r="Q12" i="44"/>
  <c r="Q16" i="42" s="1"/>
  <c r="O16" i="42"/>
  <c r="Q11" i="44"/>
  <c r="Q15" i="42" s="1"/>
  <c r="O18" i="44"/>
  <c r="O22" i="42" s="1"/>
  <c r="O14" i="42"/>
  <c r="P18" i="44"/>
  <c r="P22" i="42" s="1"/>
  <c r="P13" i="42"/>
  <c r="O40" i="42"/>
  <c r="O39" i="42"/>
  <c r="O14" i="7"/>
  <c r="O41" i="42" s="1"/>
  <c r="Q11" i="7"/>
  <c r="Q38" i="42" s="1"/>
  <c r="O38" i="42"/>
  <c r="Q9" i="7"/>
  <c r="Q36" i="42" s="1"/>
  <c r="P14" i="7"/>
  <c r="P41" i="42" s="1"/>
  <c r="Q12" i="47"/>
  <c r="Q173" i="42" s="1"/>
  <c r="O172" i="42"/>
  <c r="P14" i="47"/>
  <c r="P175" i="42" s="1"/>
  <c r="Q10" i="47"/>
  <c r="Q171" i="42" s="1"/>
  <c r="Q9" i="47"/>
  <c r="Q170" i="42" s="1"/>
  <c r="O170" i="42"/>
  <c r="P170" i="42"/>
  <c r="Q36" i="39"/>
  <c r="Q241" i="42" s="1"/>
  <c r="Q35" i="39"/>
  <c r="Q240" i="42" s="1"/>
  <c r="Q33" i="39"/>
  <c r="Q238" i="42" s="1"/>
  <c r="Q32" i="39"/>
  <c r="Q237" i="42" s="1"/>
  <c r="O237" i="42"/>
  <c r="O236" i="42"/>
  <c r="O235" i="42"/>
  <c r="O38" i="39"/>
  <c r="O243" i="42" s="1"/>
  <c r="O234" i="42"/>
  <c r="O233" i="42"/>
  <c r="Q27" i="39"/>
  <c r="Q232" i="42" s="1"/>
  <c r="Q26" i="39"/>
  <c r="Q231" i="42" s="1"/>
  <c r="Q24" i="39"/>
  <c r="Q229" i="42" s="1"/>
  <c r="Q23" i="39"/>
  <c r="Q228" i="42" s="1"/>
  <c r="O227" i="42"/>
  <c r="P38" i="39"/>
  <c r="P243" i="42" s="1"/>
  <c r="O226" i="42"/>
  <c r="P221" i="42"/>
  <c r="O222" i="42"/>
  <c r="O221" i="42"/>
  <c r="O124" i="42"/>
  <c r="P14" i="4"/>
  <c r="P125" i="42" s="1"/>
  <c r="Q12" i="4"/>
  <c r="Q123" i="42" s="1"/>
  <c r="O123" i="42"/>
  <c r="Q11" i="4"/>
  <c r="Q122" i="42" s="1"/>
  <c r="O122" i="42"/>
  <c r="Q10" i="4"/>
  <c r="Q121" i="42" s="1"/>
  <c r="O14" i="4"/>
  <c r="O125" i="42" s="1"/>
  <c r="O120" i="42"/>
  <c r="Q14" i="6"/>
  <c r="Q114" i="42" s="1"/>
  <c r="O113" i="42"/>
  <c r="Q12" i="6"/>
  <c r="Q112" i="42" s="1"/>
  <c r="Q11" i="6"/>
  <c r="Q111" i="42" s="1"/>
  <c r="O111" i="42"/>
  <c r="Q10" i="6"/>
  <c r="Q110" i="42" s="1"/>
  <c r="P15" i="6"/>
  <c r="P115" i="42" s="1"/>
  <c r="O15" i="6"/>
  <c r="Q15" i="9"/>
  <c r="Q154" i="42" s="1"/>
  <c r="Q14" i="9"/>
  <c r="Q153" i="42" s="1"/>
  <c r="O151" i="42"/>
  <c r="Q11" i="9"/>
  <c r="Q150" i="42" s="1"/>
  <c r="Q10" i="9"/>
  <c r="Q149" i="42" s="1"/>
  <c r="P16" i="9"/>
  <c r="P155" i="42" s="1"/>
  <c r="O16" i="9"/>
  <c r="O148" i="42"/>
  <c r="Q21" i="9"/>
  <c r="Q199" i="42" s="1"/>
  <c r="Q203" i="42" s="1"/>
  <c r="P13" i="40"/>
  <c r="P144" i="42" s="1"/>
  <c r="P143" i="42"/>
  <c r="P140" i="42"/>
  <c r="Q9" i="45"/>
  <c r="Q207" i="42" s="1"/>
  <c r="Q211" i="42" s="1"/>
  <c r="P13" i="45"/>
  <c r="P211" i="42" s="1"/>
  <c r="O13" i="45"/>
  <c r="Q15" i="5"/>
  <c r="Q135" i="42" s="1"/>
  <c r="O134" i="42"/>
  <c r="P16" i="5"/>
  <c r="P136" i="42" s="1"/>
  <c r="O133" i="42"/>
  <c r="O132" i="42"/>
  <c r="Q11" i="5"/>
  <c r="Q131" i="42" s="1"/>
  <c r="P131" i="42"/>
  <c r="O131" i="42"/>
  <c r="O16" i="5"/>
  <c r="O129" i="42"/>
  <c r="O30" i="42"/>
  <c r="O29" i="42"/>
  <c r="P14" i="19"/>
  <c r="P32" i="42" s="1"/>
  <c r="O28" i="42"/>
  <c r="P27" i="42"/>
  <c r="O14" i="19"/>
  <c r="O27" i="42"/>
  <c r="Q15" i="39"/>
  <c r="Q221" i="42" s="1"/>
  <c r="O14" i="47"/>
  <c r="O20" i="41"/>
  <c r="A54" i="42"/>
  <c r="A55" i="42"/>
  <c r="A56" i="42"/>
  <c r="A57" i="42"/>
  <c r="A58" i="42"/>
  <c r="A59" i="42"/>
  <c r="A60" i="42"/>
  <c r="A61" i="42"/>
  <c r="A62" i="42"/>
  <c r="A63" i="42"/>
  <c r="B199" i="42"/>
  <c r="A140" i="42"/>
  <c r="A141" i="42"/>
  <c r="A142" i="42"/>
  <c r="A143" i="42"/>
  <c r="B11" i="6"/>
  <c r="B15" i="8"/>
  <c r="Q10" i="39" l="1"/>
  <c r="Q217" i="42" s="1"/>
  <c r="Q13" i="49"/>
  <c r="Q183" i="42" s="1"/>
  <c r="O183" i="42"/>
  <c r="Q10" i="48"/>
  <c r="Q195" i="42" s="1"/>
  <c r="O195" i="42"/>
  <c r="O217" i="42"/>
  <c r="P166" i="42"/>
  <c r="Q16" i="46"/>
  <c r="Q166" i="42" s="1"/>
  <c r="Q20" i="41"/>
  <c r="Q105" i="42" s="1"/>
  <c r="O105" i="42"/>
  <c r="O9" i="42"/>
  <c r="Q12" i="43"/>
  <c r="Q9" i="42" s="1"/>
  <c r="Q18" i="25"/>
  <c r="Q90" i="42" s="1"/>
  <c r="Q19" i="8"/>
  <c r="Q77" i="42" s="1"/>
  <c r="Q18" i="3"/>
  <c r="Q63" i="42" s="1"/>
  <c r="O63" i="42"/>
  <c r="Q14" i="2"/>
  <c r="Q50" i="42" s="1"/>
  <c r="Q18" i="44"/>
  <c r="Q22" i="42" s="1"/>
  <c r="Q14" i="7"/>
  <c r="Q41" i="42" s="1"/>
  <c r="Q14" i="47"/>
  <c r="Q175" i="42" s="1"/>
  <c r="O175" i="42"/>
  <c r="Q38" i="39"/>
  <c r="Q243" i="42" s="1"/>
  <c r="Q14" i="4"/>
  <c r="Q125" i="42" s="1"/>
  <c r="O115" i="42"/>
  <c r="Q15" i="6"/>
  <c r="Q115" i="42" s="1"/>
  <c r="Q16" i="9"/>
  <c r="Q155" i="42" s="1"/>
  <c r="O155" i="42"/>
  <c r="Q13" i="45"/>
  <c r="O136" i="42"/>
  <c r="Q16" i="5"/>
  <c r="Q136" i="42" s="1"/>
  <c r="Q14" i="19"/>
  <c r="Q32" i="42" s="1"/>
  <c r="O32" i="42"/>
  <c r="M18" i="44"/>
  <c r="M22" i="42" s="1"/>
  <c r="L19" i="8" l="1"/>
  <c r="L77" i="42" s="1"/>
  <c r="L18" i="44"/>
  <c r="L22" i="42" s="1"/>
  <c r="A170" i="42" l="1"/>
  <c r="A171" i="42"/>
  <c r="A172" i="42"/>
  <c r="A173" i="42"/>
  <c r="A174" i="42"/>
  <c r="A175" i="42"/>
  <c r="B14" i="47" l="1"/>
  <c r="B175" i="42" s="1"/>
  <c r="F18" i="44" l="1"/>
  <c r="F22" i="42" s="1"/>
  <c r="E19" i="8" l="1"/>
  <c r="E77" i="42" s="1"/>
  <c r="B16" i="9" l="1"/>
  <c r="B155" i="42" s="1"/>
  <c r="D19" i="8" l="1"/>
  <c r="D77" i="42" s="1"/>
  <c r="B38" i="39"/>
  <c r="B243" i="42" s="1"/>
  <c r="A207" i="42" l="1"/>
  <c r="B207" i="42"/>
  <c r="A208" i="42"/>
  <c r="A209" i="42"/>
  <c r="A210" i="42"/>
  <c r="A211" i="42"/>
  <c r="A32" i="42"/>
  <c r="A6" i="42"/>
  <c r="A7" i="42"/>
  <c r="A8" i="42"/>
  <c r="A9" i="42"/>
  <c r="A13" i="42"/>
  <c r="A14" i="42"/>
  <c r="A15" i="42"/>
  <c r="A16" i="42"/>
  <c r="A17" i="42"/>
  <c r="A18" i="42"/>
  <c r="A19" i="42"/>
  <c r="A20" i="42"/>
  <c r="A21" i="42"/>
  <c r="A22" i="42"/>
  <c r="A222" i="42"/>
  <c r="A221" i="42"/>
  <c r="B18" i="3" l="1"/>
  <c r="B63" i="42" s="1"/>
  <c r="I14" i="19" l="1"/>
  <c r="I32" i="42" s="1"/>
  <c r="H14" i="19" l="1"/>
  <c r="H32" i="42" s="1"/>
  <c r="G16" i="39" l="1"/>
  <c r="G222" i="42" s="1"/>
  <c r="F16" i="39"/>
  <c r="F222" i="42" s="1"/>
  <c r="B13" i="45"/>
  <c r="C13" i="45"/>
  <c r="F19" i="8"/>
  <c r="F77" i="42" s="1"/>
  <c r="G19" i="8"/>
  <c r="G77" i="42" s="1"/>
  <c r="F14" i="2"/>
  <c r="F50" i="42" s="1"/>
  <c r="G14" i="2"/>
  <c r="G50" i="42" s="1"/>
  <c r="F14" i="19"/>
  <c r="F32" i="42" s="1"/>
  <c r="G14" i="19"/>
  <c r="G32" i="42" s="1"/>
  <c r="F12" i="43"/>
  <c r="F9" i="42" s="1"/>
  <c r="G12" i="43"/>
  <c r="G9" i="42" s="1"/>
  <c r="G18" i="44"/>
  <c r="G22" i="42" s="1"/>
  <c r="N19" i="8"/>
  <c r="N77" i="42" s="1"/>
  <c r="M19" i="8"/>
  <c r="M77" i="42" s="1"/>
  <c r="I19" i="8"/>
  <c r="I77" i="42" s="1"/>
  <c r="B16" i="5"/>
  <c r="B136" i="42" s="1"/>
  <c r="B15" i="6"/>
  <c r="K18" i="44"/>
  <c r="K22" i="42" s="1"/>
  <c r="J18" i="44"/>
  <c r="J22" i="42" s="1"/>
  <c r="I18" i="44"/>
  <c r="I22" i="42" s="1"/>
  <c r="H18" i="44"/>
  <c r="H22" i="42" s="1"/>
  <c r="E18" i="44"/>
  <c r="E22" i="42" s="1"/>
  <c r="D18" i="44"/>
  <c r="D22" i="42" s="1"/>
  <c r="B18" i="44"/>
  <c r="K19" i="8"/>
  <c r="K77" i="42" s="1"/>
  <c r="J19" i="8"/>
  <c r="J77" i="42" s="1"/>
  <c r="B19" i="8"/>
  <c r="C19" i="8"/>
  <c r="C77" i="42" s="1"/>
  <c r="M12" i="43"/>
  <c r="M9" i="42" s="1"/>
  <c r="L12" i="43"/>
  <c r="L9" i="42" s="1"/>
  <c r="K12" i="43"/>
  <c r="K9" i="42" s="1"/>
  <c r="J12" i="43"/>
  <c r="J9" i="42" s="1"/>
  <c r="I12" i="43"/>
  <c r="I9" i="42" s="1"/>
  <c r="H12" i="43"/>
  <c r="H9" i="42" s="1"/>
  <c r="E12" i="43"/>
  <c r="E9" i="42" s="1"/>
  <c r="D12" i="43"/>
  <c r="D9" i="42" s="1"/>
  <c r="C12" i="43"/>
  <c r="C9" i="42" s="1"/>
  <c r="B12" i="43"/>
  <c r="N16" i="39"/>
  <c r="N222" i="42" s="1"/>
  <c r="M16" i="39"/>
  <c r="M222" i="42" s="1"/>
  <c r="L16" i="39"/>
  <c r="L222" i="42" s="1"/>
  <c r="K16" i="39"/>
  <c r="K222" i="42" s="1"/>
  <c r="J16" i="39"/>
  <c r="J222" i="42" s="1"/>
  <c r="I16" i="39"/>
  <c r="I222" i="42" s="1"/>
  <c r="H16" i="39"/>
  <c r="H222" i="42" s="1"/>
  <c r="E16" i="39"/>
  <c r="E222" i="42" s="1"/>
  <c r="D16" i="39"/>
  <c r="D222" i="42" s="1"/>
  <c r="C16" i="39"/>
  <c r="C222" i="42" s="1"/>
  <c r="B16" i="39"/>
  <c r="B222" i="42" s="1"/>
  <c r="I19" i="9"/>
  <c r="J19" i="9"/>
  <c r="K19" i="9"/>
  <c r="L19" i="9"/>
  <c r="M19" i="9"/>
  <c r="N19" i="9"/>
  <c r="O19" i="9"/>
  <c r="N14" i="2"/>
  <c r="N50" i="42" s="1"/>
  <c r="M14" i="2"/>
  <c r="M50" i="42" s="1"/>
  <c r="L14" i="2"/>
  <c r="L50" i="42" s="1"/>
  <c r="K14" i="2"/>
  <c r="K50" i="42" s="1"/>
  <c r="J14" i="2"/>
  <c r="J50" i="42" s="1"/>
  <c r="I14" i="2"/>
  <c r="I50" i="42" s="1"/>
  <c r="M14" i="19"/>
  <c r="M32" i="42" s="1"/>
  <c r="L14" i="19"/>
  <c r="L32" i="42" s="1"/>
  <c r="K14" i="19"/>
  <c r="K32" i="42" s="1"/>
  <c r="J14" i="19"/>
  <c r="J32" i="42" s="1"/>
  <c r="E14" i="19"/>
  <c r="E32" i="42" s="1"/>
  <c r="D14" i="19"/>
  <c r="D32" i="42" s="1"/>
  <c r="C14" i="19"/>
  <c r="C32" i="42" s="1"/>
  <c r="B14" i="19"/>
  <c r="A50" i="42"/>
  <c r="A49" i="42"/>
  <c r="A48" i="42"/>
  <c r="A47" i="42"/>
  <c r="A46" i="42"/>
  <c r="A45" i="42"/>
  <c r="A41" i="42"/>
  <c r="A40" i="42"/>
  <c r="A39" i="42"/>
  <c r="A38" i="42"/>
  <c r="A37" i="42"/>
  <c r="A36" i="42"/>
  <c r="A243" i="42"/>
  <c r="A216" i="42"/>
  <c r="A217" i="42"/>
  <c r="A199" i="42"/>
  <c r="A200" i="42"/>
  <c r="A201" i="42"/>
  <c r="A202" i="42"/>
  <c r="A203" i="42"/>
  <c r="A144" i="42"/>
  <c r="A129" i="42"/>
  <c r="A130" i="42"/>
  <c r="A131" i="42"/>
  <c r="A132" i="42"/>
  <c r="A133" i="42"/>
  <c r="A134" i="42"/>
  <c r="A135" i="42"/>
  <c r="A136" i="42"/>
  <c r="A120" i="42"/>
  <c r="A121" i="42"/>
  <c r="A122" i="42"/>
  <c r="A123" i="42"/>
  <c r="A124" i="42"/>
  <c r="A125" i="42"/>
  <c r="A109" i="42"/>
  <c r="A110" i="42"/>
  <c r="A111" i="42"/>
  <c r="A112" i="42"/>
  <c r="A113" i="42"/>
  <c r="A114" i="42"/>
  <c r="A115" i="42"/>
  <c r="A94" i="42"/>
  <c r="A95" i="42"/>
  <c r="A96" i="42"/>
  <c r="A97" i="42"/>
  <c r="A98" i="42"/>
  <c r="A99" i="42"/>
  <c r="A100" i="42"/>
  <c r="A101" i="42"/>
  <c r="A102" i="42"/>
  <c r="A103" i="42"/>
  <c r="A104" i="42"/>
  <c r="A105" i="42"/>
  <c r="A81" i="42"/>
  <c r="A82" i="42"/>
  <c r="A83" i="42"/>
  <c r="A84" i="42"/>
  <c r="A85" i="42"/>
  <c r="A86" i="42"/>
  <c r="A87" i="42"/>
  <c r="A88" i="42"/>
  <c r="A89" i="42"/>
  <c r="A90" i="42"/>
  <c r="B53" i="42"/>
  <c r="H19" i="8"/>
  <c r="H77" i="42" s="1"/>
  <c r="H14" i="2"/>
  <c r="H50" i="42" s="1"/>
  <c r="E14" i="2"/>
  <c r="E50" i="42" s="1"/>
  <c r="D14" i="2"/>
  <c r="D50" i="42" s="1"/>
  <c r="C14" i="2"/>
  <c r="C50" i="42" s="1"/>
  <c r="C40" i="34"/>
  <c r="E40" i="34" s="1"/>
  <c r="C39" i="34"/>
  <c r="C41" i="34" s="1"/>
  <c r="E41" i="34" s="1"/>
  <c r="C37" i="34"/>
  <c r="E37" i="34" s="1"/>
  <c r="C36" i="34"/>
  <c r="E36" i="34" s="1"/>
  <c r="C35" i="34"/>
  <c r="E35" i="34" s="1"/>
  <c r="C34" i="34"/>
  <c r="E34" i="34" s="1"/>
  <c r="C33" i="34"/>
  <c r="E33" i="34" s="1"/>
  <c r="C31" i="34"/>
  <c r="E31" i="34" s="1"/>
  <c r="C30" i="34"/>
  <c r="E30" i="34" s="1"/>
  <c r="C29" i="34"/>
  <c r="E29" i="34" s="1"/>
  <c r="C27" i="34"/>
  <c r="E27" i="34" s="1"/>
  <c r="C20" i="34"/>
  <c r="E20" i="34" s="1"/>
  <c r="C19" i="34"/>
  <c r="E19" i="34" s="1"/>
  <c r="C18" i="34"/>
  <c r="E18" i="34" s="1"/>
  <c r="C16" i="34"/>
  <c r="M16" i="34" s="1"/>
  <c r="C15" i="34"/>
  <c r="C14" i="34"/>
  <c r="E14" i="34" s="1"/>
  <c r="G14" i="34" s="1"/>
  <c r="Q14" i="34" s="1"/>
  <c r="C13" i="34"/>
  <c r="C12" i="34"/>
  <c r="C11" i="34"/>
  <c r="C10" i="34"/>
  <c r="C9" i="34"/>
  <c r="C7" i="34"/>
  <c r="C6" i="34"/>
  <c r="C5" i="34"/>
  <c r="C4" i="34"/>
  <c r="B20" i="41"/>
  <c r="B105" i="42" s="1"/>
  <c r="P15" i="34"/>
  <c r="P13" i="34"/>
  <c r="P12" i="34"/>
  <c r="P11" i="34"/>
  <c r="P10" i="34"/>
  <c r="P9" i="34"/>
  <c r="P8" i="34"/>
  <c r="P7" i="34"/>
  <c r="N15" i="34"/>
  <c r="N13" i="34"/>
  <c r="N12" i="34"/>
  <c r="N11" i="34"/>
  <c r="N10" i="34"/>
  <c r="N9" i="34"/>
  <c r="N8" i="34"/>
  <c r="N7" i="34"/>
  <c r="L15" i="34"/>
  <c r="L13" i="34"/>
  <c r="L12" i="34"/>
  <c r="L11" i="34"/>
  <c r="L10" i="34"/>
  <c r="L9" i="34"/>
  <c r="L8" i="34"/>
  <c r="L7" i="34"/>
  <c r="H15" i="34"/>
  <c r="H13" i="34"/>
  <c r="H12" i="34"/>
  <c r="H11" i="34"/>
  <c r="H10" i="34"/>
  <c r="H9" i="34"/>
  <c r="H8" i="34"/>
  <c r="H7" i="34"/>
  <c r="F15" i="34"/>
  <c r="F13" i="34"/>
  <c r="F12" i="34"/>
  <c r="F11" i="34"/>
  <c r="F10" i="34"/>
  <c r="F9" i="34"/>
  <c r="F8" i="34"/>
  <c r="F7" i="34"/>
  <c r="D15" i="34"/>
  <c r="D13" i="34"/>
  <c r="D12" i="34"/>
  <c r="D11" i="34"/>
  <c r="D10" i="34"/>
  <c r="D9" i="34"/>
  <c r="D8" i="34"/>
  <c r="D7" i="34"/>
  <c r="C46" i="34"/>
  <c r="E46" i="34" s="1"/>
  <c r="C45" i="34"/>
  <c r="E45" i="34" s="1"/>
  <c r="C44" i="34"/>
  <c r="E44" i="34" s="1"/>
  <c r="C43" i="34"/>
  <c r="E43" i="34" s="1"/>
  <c r="C42" i="34"/>
  <c r="C32" i="34"/>
  <c r="E32" i="34" s="1"/>
  <c r="C28" i="34"/>
  <c r="E28" i="34" s="1"/>
  <c r="C8" i="34"/>
  <c r="C24" i="34"/>
  <c r="E24" i="34" s="1"/>
  <c r="C23" i="34"/>
  <c r="E23" i="34" s="1"/>
  <c r="C22" i="34"/>
  <c r="E22" i="34" s="1"/>
  <c r="C21" i="34"/>
  <c r="E21" i="34" s="1"/>
  <c r="R16" i="34"/>
  <c r="S16" i="34" s="1"/>
  <c r="R14" i="34"/>
  <c r="J16" i="34"/>
  <c r="K16" i="34" s="1"/>
  <c r="J14" i="34"/>
  <c r="P6" i="34"/>
  <c r="P5" i="34"/>
  <c r="N6" i="34"/>
  <c r="N5" i="34"/>
  <c r="L6" i="34"/>
  <c r="L5" i="34"/>
  <c r="H6" i="34"/>
  <c r="H5" i="34"/>
  <c r="F6" i="34"/>
  <c r="F5" i="34"/>
  <c r="D6" i="34"/>
  <c r="D5" i="34"/>
  <c r="P4" i="34"/>
  <c r="N4" i="34"/>
  <c r="L4" i="34"/>
  <c r="H4" i="34"/>
  <c r="F4" i="34"/>
  <c r="D4" i="34"/>
  <c r="E16" i="34"/>
  <c r="G16" i="34" s="1"/>
  <c r="M10" i="34"/>
  <c r="C26" i="34"/>
  <c r="C38" i="34" s="1"/>
  <c r="E38" i="34" s="1"/>
  <c r="B25" i="9"/>
  <c r="B203" i="42" s="1"/>
  <c r="B14" i="4"/>
  <c r="B18" i="25"/>
  <c r="B90" i="42" s="1"/>
  <c r="B14" i="7"/>
  <c r="B41" i="42" s="1"/>
  <c r="H19" i="9"/>
  <c r="G19" i="9"/>
  <c r="F19" i="9"/>
  <c r="E19" i="9"/>
  <c r="D19" i="9"/>
  <c r="C19" i="9"/>
  <c r="Y8" i="27"/>
  <c r="U10" i="27"/>
  <c r="S11" i="27"/>
  <c r="S7" i="27"/>
  <c r="Q12" i="27"/>
  <c r="Q9" i="27"/>
  <c r="Q13" i="27" s="1"/>
  <c r="Q5" i="27"/>
  <c r="O10" i="27"/>
  <c r="O6" i="27"/>
  <c r="M8" i="27"/>
  <c r="Y11" i="27"/>
  <c r="Y13" i="27" s="1"/>
  <c r="Y5" i="27"/>
  <c r="W12" i="27"/>
  <c r="W9" i="27"/>
  <c r="U6" i="27"/>
  <c r="W5" i="27"/>
  <c r="U5" i="27"/>
  <c r="S5" i="27"/>
  <c r="S13" i="27" s="1"/>
  <c r="M11" i="27"/>
  <c r="O5" i="27"/>
  <c r="M5" i="27"/>
  <c r="M13" i="27"/>
  <c r="J30" i="36"/>
  <c r="I30" i="36"/>
  <c r="H30" i="36"/>
  <c r="E30" i="36"/>
  <c r="B30" i="36"/>
  <c r="B17" i="36"/>
  <c r="B18" i="36" s="1"/>
  <c r="B16" i="36"/>
  <c r="M12" i="36"/>
  <c r="L12" i="36"/>
  <c r="K12" i="36"/>
  <c r="J12" i="36"/>
  <c r="I12" i="36"/>
  <c r="H12" i="36"/>
  <c r="G12" i="36"/>
  <c r="F12" i="36"/>
  <c r="E12" i="36"/>
  <c r="B14" i="2"/>
  <c r="K12" i="27"/>
  <c r="I11" i="27"/>
  <c r="I10" i="27"/>
  <c r="K9" i="27"/>
  <c r="I6" i="27"/>
  <c r="K5" i="27"/>
  <c r="I5" i="27"/>
  <c r="I13" i="27" s="1"/>
  <c r="Q25" i="9" l="1"/>
  <c r="E26" i="34"/>
  <c r="E13" i="34"/>
  <c r="E5" i="34"/>
  <c r="O5" i="34"/>
  <c r="M5" i="34"/>
  <c r="R15" i="34"/>
  <c r="O12" i="34"/>
  <c r="O16" i="34"/>
  <c r="J12" i="34"/>
  <c r="O10" i="34"/>
  <c r="C25" i="34"/>
  <c r="E25" i="34" s="1"/>
  <c r="S15" i="34"/>
  <c r="J11" i="34"/>
  <c r="K11" i="34" s="1"/>
  <c r="J15" i="34"/>
  <c r="K15" i="34" s="1"/>
  <c r="O14" i="34"/>
  <c r="E8" i="34"/>
  <c r="G8" i="34" s="1"/>
  <c r="J7" i="34"/>
  <c r="K7" i="34" s="1"/>
  <c r="B211" i="42"/>
  <c r="M7" i="34"/>
  <c r="O7" i="34"/>
  <c r="E6" i="34"/>
  <c r="G6" i="34" s="1"/>
  <c r="Q6" i="34" s="1"/>
  <c r="O6" i="34"/>
  <c r="E39" i="34"/>
  <c r="R10" i="34"/>
  <c r="S10" i="34" s="1"/>
  <c r="E12" i="34"/>
  <c r="G12" i="34" s="1"/>
  <c r="Q12" i="34" s="1"/>
  <c r="R7" i="34"/>
  <c r="S7" i="34" s="1"/>
  <c r="R11" i="34"/>
  <c r="S11" i="34" s="1"/>
  <c r="G4" i="34"/>
  <c r="Q4" i="34"/>
  <c r="J8" i="34"/>
  <c r="K8" i="34" s="1"/>
  <c r="M8" i="34"/>
  <c r="M12" i="34"/>
  <c r="O8" i="34"/>
  <c r="R8" i="34"/>
  <c r="S8" i="34" s="1"/>
  <c r="R12" i="34"/>
  <c r="S12" i="34" s="1"/>
  <c r="K12" i="34"/>
  <c r="G5" i="34"/>
  <c r="Q5" i="34" s="1"/>
  <c r="E9" i="34"/>
  <c r="G9" i="34" s="1"/>
  <c r="Q9" i="34" s="1"/>
  <c r="M9" i="34"/>
  <c r="M13" i="34"/>
  <c r="O9" i="34"/>
  <c r="O13" i="34"/>
  <c r="E7" i="34"/>
  <c r="G7" i="34" s="1"/>
  <c r="M4" i="34"/>
  <c r="J5" i="34"/>
  <c r="K5" i="34" s="1"/>
  <c r="J6" i="34"/>
  <c r="K6" i="34" s="1"/>
  <c r="I14" i="34"/>
  <c r="J9" i="34"/>
  <c r="K9" i="34" s="1"/>
  <c r="G13" i="34"/>
  <c r="I13" i="34" s="1"/>
  <c r="R13" i="34"/>
  <c r="S13" i="34" s="1"/>
  <c r="S14" i="34"/>
  <c r="K14" i="34"/>
  <c r="M14" i="34"/>
  <c r="U13" i="27"/>
  <c r="O13" i="27"/>
  <c r="J13" i="34"/>
  <c r="K13" i="34" s="1"/>
  <c r="K13" i="27"/>
  <c r="W13" i="27"/>
  <c r="M11" i="34"/>
  <c r="O11" i="34"/>
  <c r="E11" i="34"/>
  <c r="G11" i="34" s="1"/>
  <c r="M15" i="34"/>
  <c r="O15" i="34"/>
  <c r="E15" i="34"/>
  <c r="G15" i="34" s="1"/>
  <c r="E42" i="34"/>
  <c r="C47" i="34"/>
  <c r="E47" i="34" s="1"/>
  <c r="J10" i="34"/>
  <c r="K10" i="34" s="1"/>
  <c r="E10" i="34"/>
  <c r="G10" i="34" s="1"/>
  <c r="R9" i="34"/>
  <c r="S9" i="34" s="1"/>
  <c r="D17" i="34"/>
  <c r="F17" i="34"/>
  <c r="M6" i="34"/>
  <c r="C17" i="34"/>
  <c r="N17" i="34"/>
  <c r="R6" i="34"/>
  <c r="S6" i="34" s="1"/>
  <c r="I4" i="34"/>
  <c r="P17" i="34"/>
  <c r="J4" i="34"/>
  <c r="E4" i="34"/>
  <c r="H17" i="34"/>
  <c r="O4" i="34"/>
  <c r="L17" i="34"/>
  <c r="R5" i="34"/>
  <c r="S5" i="34" s="1"/>
  <c r="R4" i="34"/>
  <c r="S4" i="34" s="1"/>
  <c r="G24" i="36"/>
  <c r="G30" i="36" s="1"/>
  <c r="D22" i="36"/>
  <c r="D30" i="36" s="1"/>
  <c r="F22" i="36"/>
  <c r="F30" i="36" s="1"/>
  <c r="C22" i="36"/>
  <c r="C30" i="36" s="1"/>
  <c r="Q16" i="34"/>
  <c r="I16" i="34"/>
  <c r="M17" i="34" l="1"/>
  <c r="Q13" i="34"/>
  <c r="I12" i="34"/>
  <c r="O17" i="34"/>
  <c r="I5" i="34"/>
  <c r="K17" i="34"/>
  <c r="Q7" i="34"/>
  <c r="I7" i="34"/>
  <c r="E17" i="34"/>
  <c r="Q8" i="34"/>
  <c r="Q17" i="34" s="1"/>
  <c r="G17" i="34"/>
  <c r="I8" i="34"/>
  <c r="I9" i="34"/>
  <c r="I15" i="34"/>
  <c r="Q15" i="34"/>
  <c r="R17" i="34"/>
  <c r="S17" i="34" s="1"/>
  <c r="Q10" i="34"/>
  <c r="I10" i="34"/>
  <c r="I11" i="34"/>
  <c r="Q11" i="34"/>
  <c r="I6" i="34"/>
  <c r="J17" i="34"/>
  <c r="K4" i="34"/>
  <c r="I17" i="3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tc={631BB3BE-16CC-4013-8AC0-2C77F9510848}</author>
  </authors>
  <commentList>
    <comment ref="N16" authorId="0" shapeId="0" xr:uid="{631BB3BE-16CC-4013-8AC0-2C77F9510848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1 afastado INSS, 1 gestante home office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 de Souza Silva</author>
  </authors>
  <commentList>
    <comment ref="B10" authorId="0" shapeId="0" xr:uid="{EE58F40F-29BB-4810-85FE-397B19268087}">
      <text>
        <r>
          <rPr>
            <b/>
            <sz val="9"/>
            <color indexed="81"/>
            <rFont val="Segoe UI"/>
            <family val="2"/>
          </rPr>
          <t>A partir de Jun/21 meta mudou de 1248 para 2093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tc={966DB825-BBD1-471A-887A-1FD1E4E6FBDD}</author>
    <author>Luis Alberto de Souza Silva</author>
  </authors>
  <commentList>
    <comment ref="I9" authorId="0" shapeId="0" xr:uid="{966DB825-BBD1-471A-887A-1FD1E4E6FBDD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os ACS ficaram na vacina</t>
      </text>
    </comment>
    <comment ref="H10" authorId="1" shapeId="0" xr:uid="{2735FA11-AF30-4A97-8AFB-896A7D8017E6}">
      <text>
        <r>
          <rPr>
            <b/>
            <sz val="9"/>
            <color indexed="81"/>
            <rFont val="Segoe UI"/>
            <family val="2"/>
          </rPr>
          <t xml:space="preserve">Meta alterou a partir de Jun/2021 de 832 para 1421
</t>
        </r>
      </text>
    </comment>
    <comment ref="H15" authorId="1" shapeId="0" xr:uid="{0B2A53CB-7159-4C96-9814-F60F1162673E}">
      <text>
        <r>
          <rPr>
            <b/>
            <sz val="9"/>
            <color indexed="81"/>
            <rFont val="Segoe UI"/>
            <family val="2"/>
          </rPr>
          <t>Meta alterada a partir Jun/2021 de 768 para 253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 de Souza Silva</author>
  </authors>
  <commentList>
    <comment ref="L10" authorId="0" shapeId="0" xr:uid="{39410581-ABCF-404C-836F-0C3B6C1D0DC3}">
      <text>
        <r>
          <rPr>
            <b/>
            <sz val="9"/>
            <color indexed="81"/>
            <rFont val="Segoe UI"/>
            <family val="2"/>
          </rPr>
          <t xml:space="preserve">Meta alterada a partir Jun/2021 de 2912 para 3328
</t>
        </r>
      </text>
    </comment>
    <comment ref="L11" authorId="0" shapeId="0" xr:uid="{4512C155-8A2E-44B4-963B-173004F096A4}">
      <text>
        <r>
          <rPr>
            <b/>
            <sz val="9"/>
            <color indexed="81"/>
            <rFont val="Segoe UI"/>
            <family val="2"/>
          </rPr>
          <t>Meta alterada a partir de Jun/2021 de 1092 para 1248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 de Souza Silva</author>
    <author>tc={B09D3C2D-7484-49F0-832F-C17AD29D8A48}</author>
    <author>tc={7B22EAEB-59B6-4E35-BEB5-79EC641DC4B1}</author>
    <author>tc={C5294C70-0A66-4670-9242-159A115F85FE}</author>
  </authors>
  <commentList>
    <comment ref="L9" authorId="0" shapeId="0" xr:uid="{7D249518-7E37-4D35-BBF3-59D4B4AF07B7}">
      <text>
        <r>
          <rPr>
            <b/>
            <sz val="9"/>
            <color indexed="81"/>
            <rFont val="Segoe UI"/>
            <family val="2"/>
          </rPr>
          <t>Meta alterada a partir Out/2021 de 11200 para 11000</t>
        </r>
      </text>
    </comment>
    <comment ref="N12" authorId="1" shapeId="0" xr:uid="{B09D3C2D-7484-49F0-832F-C17AD29D8A48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sala de odonto em reforma, sem atendimento</t>
      </text>
    </comment>
    <comment ref="G14" authorId="2" shapeId="0" xr:uid="{7B22EAEB-59B6-4E35-BEB5-79EC641DC4B1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home office gestante</t>
      </text>
    </comment>
    <comment ref="I14" authorId="3" shapeId="0" xr:uid="{C5294C70-0A66-4670-9242-159A115F85F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licença mat. desde junlho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 de Souza Silva</author>
  </authors>
  <commentList>
    <comment ref="K11" authorId="0" shapeId="0" xr:uid="{1C6AD632-A376-4093-9BE9-2A5D10FB4FD9}">
      <text>
        <r>
          <rPr>
            <b/>
            <sz val="9"/>
            <color indexed="81"/>
            <rFont val="Segoe UI"/>
            <family val="2"/>
          </rPr>
          <t>Meta alterada a partir Set/2021 de 1357 para 1613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Alberto de Souza Silva</author>
    <author>tc={69B345C9-F1A3-476A-88B1-0EAAB00C5A4B}</author>
  </authors>
  <commentList>
    <comment ref="O11" authorId="0" shapeId="0" xr:uid="{AE86077D-520D-4214-B587-C686439DE1B0}">
      <text>
        <r>
          <rPr>
            <b/>
            <sz val="9"/>
            <color indexed="81"/>
            <rFont val="Segoe UI"/>
            <family val="2"/>
          </rPr>
          <t>Meta alterada a partir de Ago/2021 de 1357 para 1613</t>
        </r>
      </text>
    </comment>
    <comment ref="L14" authorId="0" shapeId="0" xr:uid="{3E1B4465-A8E3-451A-855F-81E2C1BC9F63}">
      <text>
        <r>
          <rPr>
            <b/>
            <sz val="9"/>
            <color indexed="81"/>
            <rFont val="Segoe UI"/>
            <family val="2"/>
          </rPr>
          <t xml:space="preserve">Meta alterada a partir Out/2021 de 768 para 512
</t>
        </r>
      </text>
    </comment>
    <comment ref="I15" authorId="1" shapeId="0" xr:uid="{69B345C9-F1A3-476A-88B1-0EAAB00C5A4B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solicitou demissão em junho</t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tc={916C94EB-19C5-45FC-84DB-E67005918C21}</author>
    <author>Luis Alberto de Souza Silva</author>
  </authors>
  <commentList>
    <comment ref="J11" authorId="0" shapeId="0" xr:uid="{916C94EB-19C5-45FC-84DB-E67005918C21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Clínico da PMSP, foi transferido para SUVIS</t>
      </text>
    </comment>
    <comment ref="L12" authorId="1" shapeId="0" xr:uid="{D7C13C78-AFF7-42AF-A357-B13AF6E184F4}">
      <text>
        <r>
          <rPr>
            <b/>
            <sz val="9"/>
            <color indexed="81"/>
            <rFont val="Segoe UI"/>
            <family val="2"/>
          </rPr>
          <t xml:space="preserve">Meta alterada a partir de Out/2021 de 512 para 768
</t>
        </r>
      </text>
    </comment>
  </commentList>
</comments>
</file>

<file path=xl/sharedStrings.xml><?xml version="1.0" encoding="utf-8"?>
<sst xmlns="http://schemas.openxmlformats.org/spreadsheetml/2006/main" count="1777" uniqueCount="334">
  <si>
    <t xml:space="preserve">                  OSS/SPDM – Associação Paulista para o Desenvolvimento da Medicina</t>
  </si>
  <si>
    <t>%</t>
  </si>
  <si>
    <t>SOMA</t>
  </si>
  <si>
    <t>Categoria Profissional</t>
  </si>
  <si>
    <t>Meta / Mês</t>
  </si>
  <si>
    <t>DESCRIÇÃO</t>
  </si>
  <si>
    <t>Realizado (SIM/NÃO)</t>
  </si>
  <si>
    <t>Pontuação</t>
  </si>
  <si>
    <t>Pontualidade na entrega dos relatórios mensais de prestação de contas assistenciais e financeiras.</t>
  </si>
  <si>
    <t>Preenchimento de prontuários, nos seguintes aspectos: legibilidade, assinaturas, CID, exame físico.</t>
  </si>
  <si>
    <t>Execução do Plano de Educação Permanente aprovado pela CRS.</t>
  </si>
  <si>
    <t>Proporção de crianças com até 12 (doze) meses de idade com calendário vacinal completo nas unidades gerenciadas no Contrato de Gestão.</t>
  </si>
  <si>
    <t>Proporção de gestantes que realizaram procedimentos básicos no pré-natal e puerpério nas unidades gerenciadas no Contrato de Gestão.</t>
  </si>
  <si>
    <t>Proporção de gestantes com 7 (sete) ou mais consultas de pré-natal realizada nas unidades gerenciadas pelo Contrato de Gestão</t>
  </si>
  <si>
    <t>Entrega de relatório comentado das reclamações recebidas através das diferentes auditorias e S A U, e das providências adotadas.</t>
  </si>
  <si>
    <t>Funcionamento Conselho Gestor.</t>
  </si>
  <si>
    <t>Nota:  A coluna "Realizado" deve ser preenchida com "SIM" ou "NÃO"</t>
  </si>
  <si>
    <t xml:space="preserve">                - Os campos achurados não devem ser preenchidos</t>
  </si>
  <si>
    <t xml:space="preserve">                - Os campos da pontuação serão preenchidos automaticamente.</t>
  </si>
  <si>
    <t>EM</t>
  </si>
  <si>
    <t>meta mes</t>
  </si>
  <si>
    <t>INDICADORES DE PRODUÇÃO</t>
  </si>
  <si>
    <t xml:space="preserve"> (med12h)</t>
  </si>
  <si>
    <t>PRODUÇÃO AMA-E</t>
  </si>
  <si>
    <t>Nº CONSULTA ANGIOLOGIA</t>
  </si>
  <si>
    <t>Nº CONSULTA CARDIOLOGIA</t>
  </si>
  <si>
    <t>Nº CONSULTA DERMATOLOGIA</t>
  </si>
  <si>
    <t>Nº CONSULTA ENDOCRINOLOGIA</t>
  </si>
  <si>
    <t>Nº CONSULTA GASTROENTEROLOGIA</t>
  </si>
  <si>
    <t>Nº CONSULTA NEUROLOGIA</t>
  </si>
  <si>
    <t>Nº CONSULTA ORTOPEDIA</t>
  </si>
  <si>
    <t>Nº CONSULTA PNEUMOLOGIA</t>
  </si>
  <si>
    <t>Nº CONSULTA REUMATOLOGIA</t>
  </si>
  <si>
    <t>Nº CONSULTA UROLOGIA</t>
  </si>
  <si>
    <t>sem RH</t>
  </si>
  <si>
    <t>PRODUÇÃO APOIO DIAGNÓSTICO</t>
  </si>
  <si>
    <t>Nº ECOCARDIOGRAMA COM E SEM DOPPLER</t>
  </si>
  <si>
    <t>Nº TESTE ERGOMÉTRICO</t>
  </si>
  <si>
    <t>Nº HOLTER</t>
  </si>
  <si>
    <t>Nº M.A.P.A</t>
  </si>
  <si>
    <t>Nº ELETROENCEFALOGRAFIA</t>
  </si>
  <si>
    <t>Nº ULTRASSONOGRAFIA GERAL</t>
  </si>
  <si>
    <t>Nº ULTRASSONOGRAFIA COM DOPPLER(DOPPLER VASCULAR)</t>
  </si>
  <si>
    <t>PRODUÇÃO CAPS V2</t>
  </si>
  <si>
    <t>23*</t>
  </si>
  <si>
    <t>Nº PACIENTE COM CADASTRO ATIVO CAPS (RASS)</t>
  </si>
  <si>
    <t>PRODUÇÃO CER</t>
  </si>
  <si>
    <t>Nº PACIENTE NOVO - CER</t>
  </si>
  <si>
    <t>Nº PACIENTE ACOMPANHADO PELO PROGRAM. ACOMP.PESSOA DEF.</t>
  </si>
  <si>
    <t>PRODUÇÃO EMAD</t>
  </si>
  <si>
    <t>Nº PACIENTES ATIVOS EM ATENDIMENTO DOMICILIAR</t>
  </si>
  <si>
    <t>(20h)</t>
  </si>
  <si>
    <t>PRODUÇÃO ESPECIALIDADES ODONTOLÓGICA</t>
  </si>
  <si>
    <t>Nº PROCEDIMENTO PERIO</t>
  </si>
  <si>
    <t>Nº PROCEDIMENTO CIRURGIA ORAL</t>
  </si>
  <si>
    <t>Nº PROCEDIMENTO ENDO</t>
  </si>
  <si>
    <t>Nº PROCEDIMENTO PACIENTE ESPECIAL</t>
  </si>
  <si>
    <t>Nº ATENDIMENTO SEMIO</t>
  </si>
  <si>
    <t>Nº ATENDIMENTO PROTESISTA</t>
  </si>
  <si>
    <t>Nº ATENDIMENTO ORTOPEDIA/ORTODONTIA</t>
  </si>
  <si>
    <t>na</t>
  </si>
  <si>
    <t>Nº PRÓTESE/APARELHO ENTREGUE</t>
  </si>
  <si>
    <t>20h</t>
  </si>
  <si>
    <t>PRODUÇÃO UBS</t>
  </si>
  <si>
    <t>Nº CONSULTA CLÍNICA GERAL</t>
  </si>
  <si>
    <t>Nº CONSULTA GO</t>
  </si>
  <si>
    <t>Nº CONSULTA PEDIATRA</t>
  </si>
  <si>
    <t>Nº CONSULTA PSIQUIATRA</t>
  </si>
  <si>
    <t>Nº CONSULTA CARDIO</t>
  </si>
  <si>
    <t>Nº CONSULTA PNEUMO</t>
  </si>
  <si>
    <t>Nº ATENDIMENTO INDIVIDUAL CIR.DENTISTA</t>
  </si>
  <si>
    <t>Nº PROCEDIMENTO INDIVIDUAL CIR.DENTISTA</t>
  </si>
  <si>
    <t>PRODUÇÃO UBS MISTA</t>
  </si>
  <si>
    <t>Nº EQUIPE ESF</t>
  </si>
  <si>
    <t>Nº CONSULTA MÉDICA ESF</t>
  </si>
  <si>
    <t>Nº CONSULTA ENFERMEIRO ESF</t>
  </si>
  <si>
    <t>N° VISITA DOMICILIAR AGENTE COMUNITÁRIO DE SAÚDE ESF</t>
  </si>
  <si>
    <t>5 (40h)</t>
  </si>
  <si>
    <t>Nº ATENDIMENTO INDIVIDUAL ODONTO ESF</t>
  </si>
  <si>
    <t>Nº PROCEDIMENTO INDIVIDUAL DA EQUIPE ODONTO ESF</t>
  </si>
  <si>
    <t>5 (20h)</t>
  </si>
  <si>
    <t>Nº ATENDIMENTO INDIVIDUAL ODONTO C.BÁSICA</t>
  </si>
  <si>
    <t>Nº PROCEDIMENTO INDIVIDUAL DA EQUIPE ODONTO C.BÁSICA</t>
  </si>
  <si>
    <t>PRODUÇÃO URGÊNCIA/EMERGÊNCIA COMPLEMENTAR</t>
  </si>
  <si>
    <t>82 med 12h</t>
  </si>
  <si>
    <t>Nº ATENDIMENTO URGÊNCIA C/OBS ATÉ 24 HRS</t>
  </si>
  <si>
    <t>2 med 20h</t>
  </si>
  <si>
    <t>Nº ATENDIMENTO URGÊNCIA AT.ESPECIALIZADA</t>
  </si>
  <si>
    <t>30h</t>
  </si>
  <si>
    <t>PRODUÇÃO URSI</t>
  </si>
  <si>
    <t>4 med20h</t>
  </si>
  <si>
    <t>Nº CONSULTA MÉDICA GERIATRA</t>
  </si>
  <si>
    <t>Nº CONSULTA NUTRICIONISTA</t>
  </si>
  <si>
    <t>Nº CONSULTA PSICOLOGIA</t>
  </si>
  <si>
    <t>Nº CONSULTA ENFERMEIRO URSI</t>
  </si>
  <si>
    <t>Nº CONSULTA ASSISTENTE SOCIAL URSI</t>
  </si>
  <si>
    <t>Nº CONSULTA FISIOTERAPEUTA</t>
  </si>
  <si>
    <t>Nº CONSULTA TERAPEUTA OCUPACIONAL</t>
  </si>
  <si>
    <t>17 med12h</t>
  </si>
  <si>
    <t>AMA</t>
  </si>
  <si>
    <t>Nº CONSULTA HOMEOPATA</t>
  </si>
  <si>
    <t>PACIENTE EM ACOMPANHAMENTO</t>
  </si>
  <si>
    <t>PS</t>
  </si>
  <si>
    <t>NASF</t>
  </si>
  <si>
    <t>UBS Tradicional</t>
  </si>
  <si>
    <t>Meta mês</t>
  </si>
  <si>
    <t>Saldo</t>
  </si>
  <si>
    <t xml:space="preserve">Total PS </t>
  </si>
  <si>
    <t>Total UBS</t>
  </si>
  <si>
    <t>Total NASF</t>
  </si>
  <si>
    <t>Total ESB</t>
  </si>
  <si>
    <t>Total AMA</t>
  </si>
  <si>
    <t>Valor contrato total ano</t>
  </si>
  <si>
    <t>Valor contrato mês</t>
  </si>
  <si>
    <t>Valor contrato 5%</t>
  </si>
  <si>
    <t>Valor contrato 95%/mês</t>
  </si>
  <si>
    <t>VALOR MENSAL DESCONTOS QUALIDADE (R$)</t>
  </si>
  <si>
    <t>META</t>
  </si>
  <si>
    <t>Justificativa e providências</t>
  </si>
  <si>
    <t>TOTAL CONSULTA AMA-E</t>
  </si>
  <si>
    <t>Contrato de Gestão: REDE ASSISTENCIAL DA STS VILA MARIA/VILA GUILHERME - ANO 2016</t>
  </si>
  <si>
    <t>MATRIZ DE INDICADORES DE QUALIDADE - 2015/2016</t>
  </si>
  <si>
    <t>Clínica Médica - Diarista (30 hs)</t>
  </si>
  <si>
    <t>Pediatra - Diarista (30 hs)</t>
  </si>
  <si>
    <t>PRODUÇÃO APD</t>
  </si>
  <si>
    <t>SIM</t>
  </si>
  <si>
    <t>Saldo Trimestre</t>
  </si>
  <si>
    <t xml:space="preserve"> Trimestre</t>
  </si>
  <si>
    <t>Clínico Geral (consulta)</t>
  </si>
  <si>
    <t>Pediatra (consulta)</t>
  </si>
  <si>
    <t>Psiquiatra (consulta)</t>
  </si>
  <si>
    <t>Cirurgião Dentista (atendimento individual)</t>
  </si>
  <si>
    <r>
      <t xml:space="preserve">                  </t>
    </r>
    <r>
      <rPr>
        <b/>
        <sz val="12"/>
        <color indexed="8"/>
        <rFont val="Trebuchet MS"/>
        <family val="2"/>
      </rPr>
      <t>REDE ASSISTENCIAL DA STS  BUTANTÃ  - ANO 2016</t>
    </r>
  </si>
  <si>
    <t>Contrato de Gestão: REDE ASSISTENCIAL DA STS VILA BUTANTÃ - ANO 2016</t>
  </si>
  <si>
    <t>REDE ASSISTENCIAL DA STS  BUTANTÃ  - ANO 2016</t>
  </si>
  <si>
    <t>Contrato de Gestão: REDE ASSISTENCIAL DA STS VILA BUTANTÃ - ANO 2015/2016</t>
  </si>
  <si>
    <t>Ultrassom Geral</t>
  </si>
  <si>
    <t>Ecocardiograma</t>
  </si>
  <si>
    <t>Eletrocardiograma</t>
  </si>
  <si>
    <t>Holter</t>
  </si>
  <si>
    <t>Mapa</t>
  </si>
  <si>
    <t>Avaliação Urodinâmica Completa</t>
  </si>
  <si>
    <t>Nasofibroscopia</t>
  </si>
  <si>
    <t>US Doppler Vascular</t>
  </si>
  <si>
    <t>1 Trimestre</t>
  </si>
  <si>
    <t>Saldo 1 Trimestre</t>
  </si>
  <si>
    <t>ESF/MISTA</t>
  </si>
  <si>
    <t>Pediatra (12hs)</t>
  </si>
  <si>
    <t>Clínico Cirurgica - (12hs)</t>
  </si>
  <si>
    <t xml:space="preserve">Pediatra (12hs) </t>
  </si>
  <si>
    <t xml:space="preserve">Clínica Médica (12hs) </t>
  </si>
  <si>
    <t>Médico Clínico (12hs)</t>
  </si>
  <si>
    <t>Terapeuta Ocupacional (30hs) UBS</t>
  </si>
  <si>
    <t>Nutricionista (40hs) UBS</t>
  </si>
  <si>
    <t>Fonoaudiologo (40hs) UBS</t>
  </si>
  <si>
    <t>Psicólogo (40hs) UBS</t>
  </si>
  <si>
    <t>Fisioterapeuta (30hs) UBS</t>
  </si>
  <si>
    <t>Enfermeiro (40hs) UBS</t>
  </si>
  <si>
    <t>Assistente Social (30hs) UBS</t>
  </si>
  <si>
    <t>Tocoginecologista (20hs) UBS</t>
  </si>
  <si>
    <t>Psiquiatra (20hs) UBS</t>
  </si>
  <si>
    <t>Pediatra (20hs) UBS</t>
  </si>
  <si>
    <t>Clinico (20hs) UBS</t>
  </si>
  <si>
    <t>Cirurgião Dentista (20hs) UBS</t>
  </si>
  <si>
    <t>Cirurgião Dentista (40hs) ESB</t>
  </si>
  <si>
    <t xml:space="preserve">Enfermeiro - ESF (40hs) </t>
  </si>
  <si>
    <t>Médico Generelista ESF (40hs)</t>
  </si>
  <si>
    <t>ACS  - ESF (40hs)</t>
  </si>
  <si>
    <t>Assistente Social (30hs) NASF</t>
  </si>
  <si>
    <t>Fisioterapeuta (20hs) NASF</t>
  </si>
  <si>
    <t>Psiquiatra (20hs) NASF</t>
  </si>
  <si>
    <t>Nutricionista (40hs) NASF</t>
  </si>
  <si>
    <t>Psicólogo (40hs) NASF</t>
  </si>
  <si>
    <t>Terapeuta Ocupacional (20hs) NASF</t>
  </si>
  <si>
    <t>Fonoaudiólogo (40hs) NASF</t>
  </si>
  <si>
    <t>Pediatra (20hss) UBS</t>
  </si>
  <si>
    <t>JAN</t>
  </si>
  <si>
    <t>FEV</t>
  </si>
  <si>
    <t>MAR</t>
  </si>
  <si>
    <t>ABR</t>
  </si>
  <si>
    <t>MAI</t>
  </si>
  <si>
    <t>JUN</t>
  </si>
  <si>
    <t>AGO</t>
  </si>
  <si>
    <t>SET</t>
  </si>
  <si>
    <t>OUT</t>
  </si>
  <si>
    <t>NOV</t>
  </si>
  <si>
    <t>JUL</t>
  </si>
  <si>
    <t>DEZ</t>
  </si>
  <si>
    <t>Tocoginecologista (consulta)</t>
  </si>
  <si>
    <t>Cirurgião Dentista (procedimento)</t>
  </si>
  <si>
    <t>Histeroscopia</t>
  </si>
  <si>
    <t>Nº de Proteses Entregues</t>
  </si>
  <si>
    <t>Colonoscopia/ Endoscopia Digestiva Alta</t>
  </si>
  <si>
    <t>Consulta Mastologista</t>
  </si>
  <si>
    <t>Biópsias/Mama</t>
  </si>
  <si>
    <t>Nodulectomias</t>
  </si>
  <si>
    <t>TOTAL DE IDOSOS EM ACOMPANHAMENTO</t>
  </si>
  <si>
    <t>Colposcopia</t>
  </si>
  <si>
    <t>Generalistal (consulta)</t>
  </si>
  <si>
    <t>Generalista (consulta)</t>
  </si>
  <si>
    <t>Enfermeiro (consulta) - ESF</t>
  </si>
  <si>
    <t>Cirurgião Protesista (consulta) - 30hs</t>
  </si>
  <si>
    <t>ACS (visita domiciliar) - 40hrs</t>
  </si>
  <si>
    <t>Médico Generalista (consulta) - 40hrs</t>
  </si>
  <si>
    <t>Enfermeiro  (consulta) - ESF - 40hrs</t>
  </si>
  <si>
    <t>Cirurgião Dentista II (atendimento individual)  - 40hrs</t>
  </si>
  <si>
    <t>Cirurgião Dentista II (procedimento individual) - 40hrs</t>
  </si>
  <si>
    <t>Cirurgião Dentista I (atendimento individual) - 40hrs</t>
  </si>
  <si>
    <t>Cirurgião Dentista I (prodecimento individual) - 40hrs</t>
  </si>
  <si>
    <t>Médico Clínico (consulta) - 20hrs</t>
  </si>
  <si>
    <t>Médico Tocoginecologista (consulta) - 20hrs</t>
  </si>
  <si>
    <t>Médico Pediatra (consulta) - 20hrs</t>
  </si>
  <si>
    <t>Médico Generalista (consulta)- 40hrs</t>
  </si>
  <si>
    <t>Cirurgião Dentista - ESB II (atendimento individual) - 40hrs</t>
  </si>
  <si>
    <t>Cirurgião Dentista - ESB II (procedimento) - 40hrs</t>
  </si>
  <si>
    <t>Médico Generelista (consulta) - 40hrs</t>
  </si>
  <si>
    <t>Enfermeiro (consulta) - ESF - 40hrs</t>
  </si>
  <si>
    <t>Cirurgião Dentista II (atendimento individual) - 40hrs</t>
  </si>
  <si>
    <t>Cirurgião Dentista II (procedimento) - 40hrs</t>
  </si>
  <si>
    <t>ACS (visita domiciliar) - ESF - 40hrs</t>
  </si>
  <si>
    <t>Médico Tocoginecologia (consulta) - 20hrs</t>
  </si>
  <si>
    <t>Médico Psiquiatra (consulta) - 20hrs</t>
  </si>
  <si>
    <t>Cirurgião Dentista AB (atendimento individual) - 20hrs</t>
  </si>
  <si>
    <t>Cirurgião Dentista AB (procedimento) - 20hrs</t>
  </si>
  <si>
    <t>Cirurgião Dentista - ESB I (atendimento individual) - 40hrs</t>
  </si>
  <si>
    <t>Cirurgião Dentista - ESB I (procedimento) - 40hrs</t>
  </si>
  <si>
    <t>Cirurgião Dentista (atendimento individual) - 20hrs</t>
  </si>
  <si>
    <t>Cirurgião Dentista (procedimento) - 20hrs</t>
  </si>
  <si>
    <t>Médico Clínico Geral (consulta) - 20hrs</t>
  </si>
  <si>
    <t>Médico Tocoginecologia (consulta) - 30hrs</t>
  </si>
  <si>
    <t xml:space="preserve">Enfermeiro (consulta) - ESF - 40hrs </t>
  </si>
  <si>
    <t>Cirurgião Dentista - ESF I (atendimento individual) - 40hrs</t>
  </si>
  <si>
    <t>Cirurgião Dentista - ESF I (procedimento) - 40hrs</t>
  </si>
  <si>
    <t>Médico Clinico (consulta) - 20hrs</t>
  </si>
  <si>
    <t>Cirurgião Dentista (atendimento individual) II -  40hrs</t>
  </si>
  <si>
    <t>Cirurgião Dentista (procedimento) - 40hrs</t>
  </si>
  <si>
    <t>Cirurgião dentista - ESB I AB(atendimento individual) - 40hrs</t>
  </si>
  <si>
    <t>Cirurgião Dentista - ESB II  (atendimento individual) - 40hrs</t>
  </si>
  <si>
    <t>Atendimento de Urgência Cirurgia Geral</t>
  </si>
  <si>
    <t>Atendimento de Urgência Clinica Geral</t>
  </si>
  <si>
    <t>Atendimento de Urgência Ortopedia</t>
  </si>
  <si>
    <t>Atendimento de Urgência Pediatria</t>
  </si>
  <si>
    <t>Enfermeiro - 40hrs</t>
  </si>
  <si>
    <t>Assistente Social (Coord Equipe) - 40hrs</t>
  </si>
  <si>
    <t>Acompanhante de Idosos - 40hrs</t>
  </si>
  <si>
    <t>Médico Geriatra ou Clínico - 20hrs</t>
  </si>
  <si>
    <t>Médico Psiquiatra (consulta) - 20hgrs</t>
  </si>
  <si>
    <t>Médico Generalista 20hrs (consulta)</t>
  </si>
  <si>
    <t>Médico Clínico Geral 20hrs (consulta) - 20hrs</t>
  </si>
  <si>
    <t>Assistente Social (Coord. equipe) - 40hrs</t>
  </si>
  <si>
    <t>Cirurgias realizadas</t>
  </si>
  <si>
    <t>Procedimentos realizados</t>
  </si>
  <si>
    <t>Livre demanda</t>
  </si>
  <si>
    <t xml:space="preserve">RELATÓRIO DE PRODUÇÃO ASSISTENCIAL </t>
  </si>
  <si>
    <t>Fonte: Sistema WEBSAASS / SMS (http://websaass.saude.prefeitura.sp.gov.br)</t>
  </si>
  <si>
    <t>Meta Contratada Mensal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</si>
  <si>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</si>
  <si>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</si>
  <si>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</si>
  <si>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</si>
  <si>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</si>
  <si>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</si>
  <si>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</si>
  <si>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</si>
  <si>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</si>
  <si>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</si>
  <si>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</si>
  <si>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</si>
  <si>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</si>
  <si>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Real.</t>
  </si>
  <si>
    <t>Cont.</t>
  </si>
  <si>
    <t>Cirugião Dentista - ESB I - AB  ( procedimento) - 40hrs</t>
  </si>
  <si>
    <t>Contratado</t>
  </si>
  <si>
    <t xml:space="preserve">Realizado </t>
  </si>
  <si>
    <t>UBS JARDIM COLOMBO - 2021</t>
  </si>
  <si>
    <t>UBS RIO PEQUENO - 2021</t>
  </si>
  <si>
    <t>UBS VILA DALVA – 2021</t>
  </si>
  <si>
    <t>UBS JARDIM D´ ABRIL  – 2021</t>
  </si>
  <si>
    <t>UBS JARDIM JAQUELINE - 2021</t>
  </si>
  <si>
    <t>UBS JOSÉ MALTA CARDOSO –  2021</t>
  </si>
  <si>
    <t>UBS REAL PARQUE – 2021</t>
  </si>
  <si>
    <t>UBS SÃO REMO – 2021</t>
  </si>
  <si>
    <t>UBS JARDIM BOA VISTA – 2021</t>
  </si>
  <si>
    <t>AMA/ UBS VILA SONIA –  2021</t>
  </si>
  <si>
    <t>AMA/ UBS JARDIM PAULO VI –  2021</t>
  </si>
  <si>
    <t>AMA/ UBS JARDIM SÃO JORGE  – 2021</t>
  </si>
  <si>
    <t>PRONTO SOCORRO MUNICIPAL DR CAETANO VIRGILIO NETTO (BANDEIRANTES) -  2021</t>
  </si>
  <si>
    <t>UBS BUTANTA – 2021</t>
  </si>
  <si>
    <t>PAI (PROGRAMA DE ACOMPANHAMENTO DE IDOSOS) BUTANTÃ – 2021</t>
  </si>
  <si>
    <t>UBS VILA BORGES – 2021</t>
  </si>
  <si>
    <t>UBS CAXINGUI  – 2021</t>
  </si>
  <si>
    <t>PAI (PROGRAMA DE ACOMPANHANTE DE IDOSOS) VILA SONIA – 2021</t>
  </si>
  <si>
    <t>SERVIÇOS CIRÚRGICOS  DO HD - REDE HORA CERTA BUTANTÃ - 2021</t>
  </si>
  <si>
    <t>SERVIÇOS DE APOIO MDIAGNÓSTICO E TERAPÊUTICO - HD HORA CERTA BUTANTÃ - 2021</t>
  </si>
  <si>
    <t>UBS JD COLOMBO - 2021</t>
  </si>
  <si>
    <t xml:space="preserve"> UBS VILA DALVA – MISTA - 2021</t>
  </si>
  <si>
    <t>UBS JARDIM BOA VISTA - MISTA – 2021</t>
  </si>
  <si>
    <t>UBS JOSE MALTA CARDOSO  –  2021</t>
  </si>
  <si>
    <t>UBS REAL PARQUE  – 2021</t>
  </si>
  <si>
    <t>AMA/ UBS PAULO VI –  2021</t>
  </si>
  <si>
    <t>AMA/ UBS SÃO JORGE  – 2021</t>
  </si>
  <si>
    <t>PSM BANDEIRANTES - DR CAETANO VIRGILIO NERRO -  2021</t>
  </si>
  <si>
    <t>UBS CAXINGUI – 2021</t>
  </si>
  <si>
    <t>PAI/UBS BUTANTA – 2021</t>
  </si>
  <si>
    <t>PAI/UBS VILA SONIA – 2021</t>
  </si>
  <si>
    <t>SERVIÇOS CIRÚRGICOS  DO HD - REDE HORA CERTA – 2021</t>
  </si>
  <si>
    <t>SERVIÇOS DE APOIO MDIAGNÓSTICO E TERAPÊUTICO - HD HORA CERTA - 2021</t>
  </si>
  <si>
    <t xml:space="preserve"> </t>
  </si>
  <si>
    <t>CAPS III ALCOOL E DROGAS BUTANTA – 2021</t>
  </si>
  <si>
    <t>Número de Pacientes Ativos CAPS</t>
  </si>
  <si>
    <t>CEO II BUTANTA – 2021</t>
  </si>
  <si>
    <t>Nº Procedimentos de Cirurgia Oral</t>
  </si>
  <si>
    <t>Nº Próteses Entregues</t>
  </si>
  <si>
    <t>CEO II BUTANTÃ – 2021</t>
  </si>
  <si>
    <t>Nº Atendimento Cirurgia (20hrs)</t>
  </si>
  <si>
    <t>Nº Atendimento Protesista (20hrs)</t>
  </si>
  <si>
    <t>Nº Consulta Geriatra - 20hrs</t>
  </si>
  <si>
    <t>Nº Consulta Enfermeiro - 40hrs</t>
  </si>
  <si>
    <t>Nº de Idosos em Acompanhamento</t>
  </si>
  <si>
    <t>URSI BUTANTA – 2021</t>
  </si>
  <si>
    <t>URSI BUTANTÃ – 2021</t>
  </si>
  <si>
    <t>REDE ASSISTENCIAL DA SUPERVISÃO TECNICA DA SAÚDE BUTANTÃ</t>
  </si>
  <si>
    <t>OSS / SPDM - ASSOCIAÇÃO PAULISTA PARA O DESENVOLVIMENTO DA MEDICINA</t>
  </si>
  <si>
    <t>Consulta Infectologista</t>
  </si>
  <si>
    <t>Cirurgião dentista - ESB I AB (atendimento individual) - 40hrs</t>
  </si>
  <si>
    <t>Cirugião Dentista - ESB I - AB                (procedimento) - 40hrs</t>
  </si>
  <si>
    <t>CS ECOLA BUTANTA</t>
  </si>
  <si>
    <t>Espirometria (Prova Função Pulmonar)</t>
  </si>
  <si>
    <t xml:space="preserve">Teste Ergométrico </t>
  </si>
  <si>
    <t>Teste Ergométrico</t>
  </si>
  <si>
    <t>Espirometria (Prova  Função Pulmonar)</t>
  </si>
  <si>
    <t>p</t>
  </si>
  <si>
    <t>Cirurgião Dentista I (atendimento individual) - 40hrs Mariene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</si>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</sst>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[Red]\-#,##0\ 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8"/>
      <name val="Trebuchet MS"/>
      <family val="2"/>
    </font>
    <font>
      <b/>
      <i/>
      <sz val="9"/>
      <name val="Arial"/>
      <family val="2"/>
    </font>
    <font>
      <b/>
      <sz val="12"/>
      <color rgb="FF000000"/>
      <name val="Trebuchet MS"/>
      <family val="2"/>
    </font>
    <font>
      <i/>
      <sz val="9"/>
      <name val="Arial"/>
      <family val="2"/>
    </font>
    <font>
      <sz val="11"/>
      <color theme="1"/>
      <name val="Times New Roman"/>
      <family val="2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1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10"/>
      <name val="Calibri"/>
      <family val="2"/>
      <scheme val="minor"/>
    </font>
    <font>
      <sz val="10"/>
      <color rgb="FFFF0000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i/>
      <sz val="10"/>
      <color theme="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color theme="1"/>
      <name val="Calibri"/>
      <family val="2"/>
      <scheme val="minor"/>
    </font>
    <font>
      <b/>
      <sz val="9"/>
      <color indexed="81"/>
      <name val="Segoe UI"/>
      <family val="2"/>
    </font>
  </fonts>
  <fills count="19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51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/>
        <bgColor indexed="31"/>
      </patternFill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51"/>
      </patternFill>
    </fill>
    <fill>
      <patternFill patternType="solid">
        <fgColor rgb="FF00CC66"/>
        <bgColor indexed="5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26"/>
      </patternFill>
    </fill>
  </fills>
  <borders count="13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58"/>
      </right>
      <top/>
      <bottom/>
      <diagonal/>
    </border>
    <border>
      <left style="medium">
        <color indexed="64"/>
      </left>
      <right style="thin">
        <color indexed="5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58"/>
      </left>
      <right style="thin">
        <color indexed="5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8"/>
      </right>
      <top/>
      <bottom style="thin">
        <color indexed="58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58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64"/>
      </top>
      <bottom/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64"/>
      </top>
      <bottom style="double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auto="1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5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/>
      <bottom style="medium">
        <color indexed="64"/>
      </bottom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58"/>
      </right>
      <top style="thin">
        <color indexed="5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58"/>
      </right>
      <top/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64"/>
      </left>
      <right style="thin">
        <color auto="1"/>
      </right>
      <top style="double">
        <color auto="1"/>
      </top>
      <bottom/>
      <diagonal/>
    </border>
    <border>
      <left style="thin">
        <color indexed="58"/>
      </left>
      <right style="thin">
        <color indexed="58"/>
      </right>
      <top style="double">
        <color auto="1"/>
      </top>
      <bottom/>
      <diagonal/>
    </border>
    <border>
      <left style="thin">
        <color indexed="58"/>
      </left>
      <right style="thin">
        <color indexed="58"/>
      </right>
      <top/>
      <bottom/>
      <diagonal/>
    </border>
  </borders>
  <cellStyleXfs count="2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551">
    <xf numFmtId="0" fontId="0" fillId="0" borderId="0" xfId="0"/>
    <xf numFmtId="0" fontId="9" fillId="0" borderId="0" xfId="4"/>
    <xf numFmtId="0" fontId="12" fillId="0" borderId="0" xfId="4" applyFont="1" applyAlignment="1">
      <alignment horizontal="left" vertical="center" wrapText="1"/>
    </xf>
    <xf numFmtId="0" fontId="12" fillId="0" borderId="0" xfId="4" applyFont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7" fillId="0" borderId="0" xfId="0" applyFont="1"/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vertical="center" wrapText="1"/>
    </xf>
    <xf numFmtId="164" fontId="8" fillId="3" borderId="7" xfId="1" applyNumberFormat="1" applyFont="1" applyFill="1" applyBorder="1" applyAlignment="1">
      <alignment horizontal="center" vertical="center" wrapText="1"/>
    </xf>
    <xf numFmtId="164" fontId="8" fillId="6" borderId="7" xfId="1" applyNumberFormat="1" applyFont="1" applyFill="1" applyBorder="1" applyAlignment="1">
      <alignment horizontal="center" vertical="center" wrapText="1"/>
    </xf>
    <xf numFmtId="0" fontId="0" fillId="12" borderId="7" xfId="0" applyFill="1" applyBorder="1" applyAlignment="1">
      <alignment vertical="center" wrapText="1"/>
    </xf>
    <xf numFmtId="0" fontId="0" fillId="12" borderId="7" xfId="0" applyFill="1" applyBorder="1" applyAlignment="1">
      <alignment horizontal="left" vertical="center" wrapText="1"/>
    </xf>
    <xf numFmtId="0" fontId="4" fillId="0" borderId="17" xfId="1" applyFont="1" applyBorder="1" applyAlignment="1">
      <alignment vertical="center"/>
    </xf>
    <xf numFmtId="17" fontId="18" fillId="0" borderId="24" xfId="0" applyNumberFormat="1" applyFont="1" applyBorder="1" applyAlignment="1">
      <alignment horizontal="center" vertical="center" wrapText="1"/>
    </xf>
    <xf numFmtId="17" fontId="18" fillId="0" borderId="25" xfId="0" applyNumberFormat="1" applyFont="1" applyBorder="1" applyAlignment="1">
      <alignment horizontal="center" vertical="center" wrapText="1"/>
    </xf>
    <xf numFmtId="17" fontId="18" fillId="0" borderId="26" xfId="0" applyNumberFormat="1" applyFont="1" applyBorder="1" applyAlignment="1">
      <alignment horizontal="center" vertical="center" wrapText="1"/>
    </xf>
    <xf numFmtId="17" fontId="18" fillId="4" borderId="27" xfId="0" applyNumberFormat="1" applyFont="1" applyFill="1" applyBorder="1" applyAlignment="1">
      <alignment horizontal="center" vertical="center" wrapText="1"/>
    </xf>
    <xf numFmtId="17" fontId="18" fillId="4" borderId="28" xfId="0" applyNumberFormat="1" applyFont="1" applyFill="1" applyBorder="1" applyAlignment="1">
      <alignment horizontal="center" vertical="center" wrapText="1"/>
    </xf>
    <xf numFmtId="0" fontId="16" fillId="0" borderId="9" xfId="0" applyFont="1" applyBorder="1"/>
    <xf numFmtId="0" fontId="0" fillId="4" borderId="7" xfId="0" applyFill="1" applyBorder="1" applyAlignment="1">
      <alignment horizontal="left" vertical="center" wrapText="1"/>
    </xf>
    <xf numFmtId="0" fontId="3" fillId="7" borderId="37" xfId="1" applyFont="1" applyFill="1" applyBorder="1" applyAlignment="1">
      <alignment horizontal="center" vertical="center"/>
    </xf>
    <xf numFmtId="0" fontId="4" fillId="0" borderId="66" xfId="1" applyFont="1" applyBorder="1" applyAlignment="1">
      <alignment vertical="center"/>
    </xf>
    <xf numFmtId="165" fontId="9" fillId="10" borderId="69" xfId="4" applyNumberFormat="1" applyFill="1" applyBorder="1" applyAlignment="1">
      <alignment horizontal="left" vertical="center"/>
    </xf>
    <xf numFmtId="165" fontId="9" fillId="9" borderId="69" xfId="4" applyNumberFormat="1" applyFill="1" applyBorder="1" applyAlignment="1">
      <alignment horizontal="left" vertical="center"/>
    </xf>
    <xf numFmtId="165" fontId="11" fillId="10" borderId="71" xfId="4" applyNumberFormat="1" applyFont="1" applyFill="1" applyBorder="1" applyAlignment="1">
      <alignment horizontal="left" vertical="center"/>
    </xf>
    <xf numFmtId="0" fontId="20" fillId="0" borderId="72" xfId="4" applyFont="1" applyBorder="1" applyAlignment="1">
      <alignment vertical="center"/>
    </xf>
    <xf numFmtId="17" fontId="20" fillId="0" borderId="73" xfId="4" applyNumberFormat="1" applyFont="1" applyBorder="1" applyAlignment="1">
      <alignment horizontal="center" vertical="center" wrapText="1"/>
    </xf>
    <xf numFmtId="17" fontId="20" fillId="0" borderId="73" xfId="4" applyNumberFormat="1" applyFont="1" applyBorder="1" applyAlignment="1">
      <alignment horizontal="center" vertical="center"/>
    </xf>
    <xf numFmtId="0" fontId="21" fillId="0" borderId="73" xfId="4" applyFont="1" applyBorder="1" applyAlignment="1">
      <alignment horizontal="left" vertical="center" wrapText="1"/>
    </xf>
    <xf numFmtId="0" fontId="21" fillId="4" borderId="73" xfId="4" applyFont="1" applyFill="1" applyBorder="1" applyAlignment="1">
      <alignment horizontal="left" vertical="center"/>
    </xf>
    <xf numFmtId="165" fontId="21" fillId="4" borderId="73" xfId="4" applyNumberFormat="1" applyFont="1" applyFill="1" applyBorder="1" applyAlignment="1">
      <alignment horizontal="left" vertical="center"/>
    </xf>
    <xf numFmtId="3" fontId="21" fillId="0" borderId="73" xfId="0" applyNumberFormat="1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21" fillId="0" borderId="73" xfId="4" applyFont="1" applyBorder="1" applyAlignment="1">
      <alignment horizontal="center" vertical="center"/>
    </xf>
    <xf numFmtId="9" fontId="0" fillId="0" borderId="0" xfId="0" applyNumberFormat="1" applyAlignment="1">
      <alignment horizontal="center"/>
    </xf>
    <xf numFmtId="0" fontId="21" fillId="4" borderId="73" xfId="0" applyFont="1" applyFill="1" applyBorder="1" applyAlignment="1">
      <alignment horizontal="center" vertical="center"/>
    </xf>
    <xf numFmtId="165" fontId="21" fillId="4" borderId="73" xfId="5" applyNumberFormat="1" applyFont="1" applyFill="1" applyBorder="1" applyAlignment="1">
      <alignment horizontal="left" vertical="center"/>
    </xf>
    <xf numFmtId="0" fontId="21" fillId="4" borderId="73" xfId="0" applyFont="1" applyFill="1" applyBorder="1"/>
    <xf numFmtId="0" fontId="21" fillId="0" borderId="0" xfId="0" applyFont="1" applyAlignment="1">
      <alignment horizontal="center" vertical="center"/>
    </xf>
    <xf numFmtId="165" fontId="21" fillId="4" borderId="72" xfId="4" applyNumberFormat="1" applyFont="1" applyFill="1" applyBorder="1" applyAlignment="1">
      <alignment horizontal="left" vertical="center"/>
    </xf>
    <xf numFmtId="0" fontId="21" fillId="4" borderId="72" xfId="4" applyFont="1" applyFill="1" applyBorder="1" applyAlignment="1">
      <alignment horizontal="left" vertical="center"/>
    </xf>
    <xf numFmtId="0" fontId="21" fillId="0" borderId="72" xfId="0" applyFont="1" applyBorder="1" applyAlignment="1">
      <alignment horizontal="center" vertical="center"/>
    </xf>
    <xf numFmtId="0" fontId="21" fillId="4" borderId="72" xfId="0" applyFont="1" applyFill="1" applyBorder="1"/>
    <xf numFmtId="0" fontId="20" fillId="0" borderId="73" xfId="4" applyFont="1" applyBorder="1" applyAlignment="1">
      <alignment horizontal="left" vertical="center" wrapText="1"/>
    </xf>
    <xf numFmtId="0" fontId="20" fillId="0" borderId="73" xfId="4" applyFont="1" applyBorder="1" applyAlignment="1">
      <alignment horizontal="left" vertical="center"/>
    </xf>
    <xf numFmtId="165" fontId="20" fillId="0" borderId="73" xfId="4" applyNumberFormat="1" applyFont="1" applyBorder="1" applyAlignment="1">
      <alignment horizontal="left" vertical="center"/>
    </xf>
    <xf numFmtId="4" fontId="0" fillId="0" borderId="0" xfId="0" applyNumberFormat="1"/>
    <xf numFmtId="0" fontId="15" fillId="0" borderId="0" xfId="0" applyFont="1"/>
    <xf numFmtId="0" fontId="20" fillId="0" borderId="75" xfId="4" applyFont="1" applyBorder="1" applyAlignment="1">
      <alignment vertical="center"/>
    </xf>
    <xf numFmtId="17" fontId="20" fillId="0" borderId="12" xfId="4" applyNumberFormat="1" applyFont="1" applyBorder="1" applyAlignment="1">
      <alignment horizontal="center" vertical="center"/>
    </xf>
    <xf numFmtId="17" fontId="20" fillId="0" borderId="12" xfId="4" applyNumberFormat="1" applyFont="1" applyBorder="1" applyAlignment="1">
      <alignment horizontal="center" vertical="center" wrapText="1"/>
    </xf>
    <xf numFmtId="17" fontId="20" fillId="0" borderId="13" xfId="4" applyNumberFormat="1" applyFont="1" applyBorder="1" applyAlignment="1">
      <alignment horizontal="center" vertical="center"/>
    </xf>
    <xf numFmtId="0" fontId="21" fillId="0" borderId="66" xfId="4" applyFont="1" applyBorder="1" applyAlignment="1">
      <alignment horizontal="left" vertical="center" wrapText="1"/>
    </xf>
    <xf numFmtId="3" fontId="21" fillId="0" borderId="73" xfId="4" applyNumberFormat="1" applyFont="1" applyBorder="1" applyAlignment="1">
      <alignment horizontal="center" vertical="center"/>
    </xf>
    <xf numFmtId="9" fontId="0" fillId="0" borderId="69" xfId="0" applyNumberFormat="1" applyBorder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0" fontId="0" fillId="0" borderId="69" xfId="0" applyBorder="1" applyAlignment="1">
      <alignment horizontal="center" vertical="center" wrapText="1"/>
    </xf>
    <xf numFmtId="0" fontId="20" fillId="0" borderId="70" xfId="4" applyFont="1" applyBorder="1" applyAlignment="1">
      <alignment horizontal="left" vertical="center" wrapText="1"/>
    </xf>
    <xf numFmtId="3" fontId="21" fillId="0" borderId="68" xfId="4" applyNumberFormat="1" applyFont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9" fillId="0" borderId="78" xfId="4" applyBorder="1" applyAlignment="1">
      <alignment horizontal="left" vertical="center" wrapText="1"/>
    </xf>
    <xf numFmtId="0" fontId="9" fillId="0" borderId="79" xfId="4" applyBorder="1" applyAlignment="1">
      <alignment horizontal="left" vertical="center" wrapText="1"/>
    </xf>
    <xf numFmtId="0" fontId="11" fillId="0" borderId="80" xfId="4" applyFont="1" applyBorder="1" applyAlignment="1">
      <alignment horizontal="left" vertical="center" wrapText="1"/>
    </xf>
    <xf numFmtId="0" fontId="9" fillId="9" borderId="36" xfId="4" applyFill="1" applyBorder="1" applyAlignment="1">
      <alignment horizontal="left" vertical="center"/>
    </xf>
    <xf numFmtId="165" fontId="9" fillId="9" borderId="81" xfId="4" applyNumberFormat="1" applyFill="1" applyBorder="1" applyAlignment="1">
      <alignment horizontal="left" vertical="center"/>
    </xf>
    <xf numFmtId="0" fontId="9" fillId="9" borderId="66" xfId="4" applyFill="1" applyBorder="1" applyAlignment="1">
      <alignment horizontal="left" vertical="center"/>
    </xf>
    <xf numFmtId="0" fontId="11" fillId="9" borderId="70" xfId="4" applyFont="1" applyFill="1" applyBorder="1" applyAlignment="1">
      <alignment horizontal="left" vertical="center"/>
    </xf>
    <xf numFmtId="165" fontId="11" fillId="9" borderId="71" xfId="4" applyNumberFormat="1" applyFont="1" applyFill="1" applyBorder="1" applyAlignment="1">
      <alignment horizontal="left" vertical="center"/>
    </xf>
    <xf numFmtId="0" fontId="9" fillId="0" borderId="36" xfId="4" applyBorder="1" applyAlignment="1">
      <alignment horizontal="left" vertical="center"/>
    </xf>
    <xf numFmtId="165" fontId="0" fillId="10" borderId="81" xfId="5" applyNumberFormat="1" applyFont="1" applyFill="1" applyBorder="1" applyAlignment="1">
      <alignment horizontal="left" vertical="center"/>
    </xf>
    <xf numFmtId="0" fontId="9" fillId="0" borderId="66" xfId="4" applyBorder="1" applyAlignment="1">
      <alignment horizontal="left" vertical="center"/>
    </xf>
    <xf numFmtId="165" fontId="0" fillId="10" borderId="69" xfId="5" applyNumberFormat="1" applyFont="1" applyFill="1" applyBorder="1" applyAlignment="1">
      <alignment horizontal="left" vertical="center"/>
    </xf>
    <xf numFmtId="165" fontId="0" fillId="9" borderId="69" xfId="5" applyNumberFormat="1" applyFont="1" applyFill="1" applyBorder="1" applyAlignment="1">
      <alignment horizontal="left" vertical="center"/>
    </xf>
    <xf numFmtId="165" fontId="11" fillId="10" borderId="71" xfId="5" applyNumberFormat="1" applyFont="1" applyFill="1" applyBorder="1" applyAlignment="1">
      <alignment horizontal="left" vertical="center"/>
    </xf>
    <xf numFmtId="165" fontId="9" fillId="10" borderId="81" xfId="4" applyNumberFormat="1" applyFill="1" applyBorder="1" applyAlignment="1">
      <alignment horizontal="left" vertical="center"/>
    </xf>
    <xf numFmtId="0" fontId="11" fillId="0" borderId="27" xfId="4" applyFont="1" applyBorder="1" applyAlignment="1">
      <alignment horizontal="center" vertical="center" wrapText="1"/>
    </xf>
    <xf numFmtId="0" fontId="11" fillId="0" borderId="28" xfId="4" applyFont="1" applyBorder="1" applyAlignment="1">
      <alignment horizontal="center" vertical="center"/>
    </xf>
    <xf numFmtId="0" fontId="9" fillId="11" borderId="66" xfId="4" applyFill="1" applyBorder="1" applyAlignment="1">
      <alignment horizontal="left" vertical="center"/>
    </xf>
    <xf numFmtId="165" fontId="0" fillId="9" borderId="81" xfId="5" applyNumberFormat="1" applyFont="1" applyFill="1" applyBorder="1" applyAlignment="1">
      <alignment horizontal="left" vertical="center"/>
    </xf>
    <xf numFmtId="0" fontId="9" fillId="11" borderId="36" xfId="4" applyFill="1" applyBorder="1" applyAlignment="1">
      <alignment horizontal="left" vertical="center"/>
    </xf>
    <xf numFmtId="17" fontId="18" fillId="0" borderId="73" xfId="0" applyNumberFormat="1" applyFont="1" applyBorder="1" applyAlignment="1">
      <alignment horizontal="center" vertical="center" wrapText="1"/>
    </xf>
    <xf numFmtId="17" fontId="18" fillId="4" borderId="73" xfId="0" applyNumberFormat="1" applyFont="1" applyFill="1" applyBorder="1" applyAlignment="1">
      <alignment horizontal="center" vertical="center" wrapText="1"/>
    </xf>
    <xf numFmtId="0" fontId="4" fillId="11" borderId="78" xfId="1" applyFont="1" applyFill="1" applyBorder="1" applyAlignment="1">
      <alignment vertical="center"/>
    </xf>
    <xf numFmtId="0" fontId="4" fillId="11" borderId="79" xfId="1" applyFont="1" applyFill="1" applyBorder="1" applyAlignment="1">
      <alignment vertical="center"/>
    </xf>
    <xf numFmtId="0" fontId="4" fillId="11" borderId="80" xfId="1" applyFont="1" applyFill="1" applyBorder="1" applyAlignment="1">
      <alignment vertical="center"/>
    </xf>
    <xf numFmtId="0" fontId="4" fillId="0" borderId="79" xfId="1" applyFont="1" applyBorder="1" applyAlignment="1">
      <alignment vertical="center"/>
    </xf>
    <xf numFmtId="0" fontId="4" fillId="0" borderId="80" xfId="1" applyFont="1" applyBorder="1" applyAlignment="1">
      <alignment vertical="center"/>
    </xf>
    <xf numFmtId="17" fontId="18" fillId="0" borderId="10" xfId="0" applyNumberFormat="1" applyFont="1" applyBorder="1" applyAlignment="1">
      <alignment horizontal="center" vertical="center" wrapText="1"/>
    </xf>
    <xf numFmtId="0" fontId="4" fillId="0" borderId="95" xfId="1" applyFont="1" applyBorder="1" applyAlignment="1">
      <alignment vertical="center"/>
    </xf>
    <xf numFmtId="0" fontId="4" fillId="0" borderId="57" xfId="1" applyFont="1" applyBorder="1" applyAlignment="1">
      <alignment vertical="center"/>
    </xf>
    <xf numFmtId="0" fontId="4" fillId="0" borderId="96" xfId="1" applyFont="1" applyBorder="1" applyAlignment="1">
      <alignment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166" fontId="15" fillId="0" borderId="90" xfId="0" applyNumberFormat="1" applyFont="1" applyBorder="1" applyAlignment="1">
      <alignment horizontal="center" vertical="center"/>
    </xf>
    <xf numFmtId="3" fontId="0" fillId="0" borderId="90" xfId="0" applyNumberFormat="1" applyBorder="1" applyAlignment="1">
      <alignment horizontal="center" vertical="center"/>
    </xf>
    <xf numFmtId="166" fontId="15" fillId="0" borderId="91" xfId="0" applyNumberFormat="1" applyFont="1" applyBorder="1" applyAlignment="1">
      <alignment horizontal="center" vertical="center"/>
    </xf>
    <xf numFmtId="3" fontId="15" fillId="4" borderId="14" xfId="0" applyNumberFormat="1" applyFont="1" applyFill="1" applyBorder="1" applyAlignment="1">
      <alignment horizontal="center" vertical="center"/>
    </xf>
    <xf numFmtId="3" fontId="22" fillId="4" borderId="14" xfId="0" applyNumberFormat="1" applyFont="1" applyFill="1" applyBorder="1" applyAlignment="1">
      <alignment horizontal="center" vertical="center"/>
    </xf>
    <xf numFmtId="166" fontId="15" fillId="0" borderId="87" xfId="0" applyNumberFormat="1" applyFon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22" fillId="4" borderId="21" xfId="0" applyNumberFormat="1" applyFont="1" applyFill="1" applyBorder="1" applyAlignment="1">
      <alignment horizontal="center" vertical="center"/>
    </xf>
    <xf numFmtId="3" fontId="15" fillId="0" borderId="92" xfId="0" applyNumberFormat="1" applyFont="1" applyBorder="1" applyAlignment="1">
      <alignment horizontal="center" vertical="center"/>
    </xf>
    <xf numFmtId="166" fontId="15" fillId="0" borderId="73" xfId="0" applyNumberFormat="1" applyFont="1" applyBorder="1" applyAlignment="1">
      <alignment horizontal="center" vertical="center"/>
    </xf>
    <xf numFmtId="3" fontId="0" fillId="0" borderId="73" xfId="0" applyNumberFormat="1" applyBorder="1" applyAlignment="1">
      <alignment horizontal="center" vertical="center"/>
    </xf>
    <xf numFmtId="166" fontId="15" fillId="0" borderId="77" xfId="0" applyNumberFormat="1" applyFont="1" applyBorder="1" applyAlignment="1">
      <alignment horizontal="center" vertical="center"/>
    </xf>
    <xf numFmtId="3" fontId="15" fillId="4" borderId="66" xfId="0" applyNumberFormat="1" applyFont="1" applyFill="1" applyBorder="1" applyAlignment="1">
      <alignment horizontal="center" vertical="center"/>
    </xf>
    <xf numFmtId="3" fontId="22" fillId="4" borderId="66" xfId="0" applyNumberFormat="1" applyFont="1" applyFill="1" applyBorder="1" applyAlignment="1">
      <alignment horizontal="center" vertical="center"/>
    </xf>
    <xf numFmtId="3" fontId="22" fillId="4" borderId="92" xfId="0" applyNumberFormat="1" applyFont="1" applyFill="1" applyBorder="1" applyAlignment="1">
      <alignment horizontal="center" vertical="center"/>
    </xf>
    <xf numFmtId="3" fontId="15" fillId="0" borderId="93" xfId="0" applyNumberFormat="1" applyFont="1" applyBorder="1" applyAlignment="1">
      <alignment horizontal="center" vertical="center"/>
    </xf>
    <xf numFmtId="166" fontId="15" fillId="0" borderId="88" xfId="0" applyNumberFormat="1" applyFont="1" applyBorder="1" applyAlignment="1">
      <alignment horizontal="center" vertical="center"/>
    </xf>
    <xf numFmtId="3" fontId="0" fillId="0" borderId="88" xfId="0" applyNumberFormat="1" applyBorder="1" applyAlignment="1">
      <alignment horizontal="center" vertical="center"/>
    </xf>
    <xf numFmtId="166" fontId="15" fillId="0" borderId="94" xfId="0" applyNumberFormat="1" applyFont="1" applyBorder="1" applyAlignment="1">
      <alignment horizontal="center" vertical="center"/>
    </xf>
    <xf numFmtId="3" fontId="15" fillId="4" borderId="70" xfId="0" applyNumberFormat="1" applyFont="1" applyFill="1" applyBorder="1" applyAlignment="1">
      <alignment horizontal="center" vertical="center"/>
    </xf>
    <xf numFmtId="3" fontId="22" fillId="4" borderId="70" xfId="0" applyNumberFormat="1" applyFont="1" applyFill="1" applyBorder="1" applyAlignment="1">
      <alignment horizontal="center" vertical="center"/>
    </xf>
    <xf numFmtId="3" fontId="22" fillId="4" borderId="93" xfId="0" applyNumberFormat="1" applyFont="1" applyFill="1" applyBorder="1" applyAlignment="1">
      <alignment horizontal="center" vertical="center"/>
    </xf>
    <xf numFmtId="3" fontId="15" fillId="0" borderId="33" xfId="0" applyNumberFormat="1" applyFont="1" applyBorder="1" applyAlignment="1">
      <alignment horizontal="center" vertical="center"/>
    </xf>
    <xf numFmtId="166" fontId="15" fillId="0" borderId="25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166" fontId="15" fillId="0" borderId="26" xfId="0" applyNumberFormat="1" applyFont="1" applyBorder="1" applyAlignment="1">
      <alignment horizontal="center" vertical="center"/>
    </xf>
    <xf numFmtId="3" fontId="15" fillId="4" borderId="27" xfId="0" applyNumberFormat="1" applyFont="1" applyFill="1" applyBorder="1" applyAlignment="1">
      <alignment horizontal="center" vertical="center"/>
    </xf>
    <xf numFmtId="3" fontId="22" fillId="4" borderId="27" xfId="0" applyNumberFormat="1" applyFont="1" applyFill="1" applyBorder="1" applyAlignment="1">
      <alignment horizontal="center" vertical="center"/>
    </xf>
    <xf numFmtId="3" fontId="22" fillId="4" borderId="33" xfId="0" applyNumberFormat="1" applyFont="1" applyFill="1" applyBorder="1" applyAlignment="1">
      <alignment horizontal="center" vertical="center"/>
    </xf>
    <xf numFmtId="166" fontId="15" fillId="0" borderId="23" xfId="0" applyNumberFormat="1" applyFont="1" applyBorder="1" applyAlignment="1">
      <alignment horizontal="center" vertical="center"/>
    </xf>
    <xf numFmtId="166" fontId="15" fillId="0" borderId="6" xfId="0" applyNumberFormat="1" applyFont="1" applyBorder="1" applyAlignment="1">
      <alignment horizontal="center" vertical="center"/>
    </xf>
    <xf numFmtId="3" fontId="15" fillId="0" borderId="22" xfId="0" applyNumberFormat="1" applyFont="1" applyBorder="1" applyAlignment="1">
      <alignment horizontal="center" vertical="center"/>
    </xf>
    <xf numFmtId="166" fontId="15" fillId="0" borderId="10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/>
    </xf>
    <xf numFmtId="3" fontId="15" fillId="4" borderId="15" xfId="0" applyNumberFormat="1" applyFont="1" applyFill="1" applyBorder="1" applyAlignment="1">
      <alignment horizontal="center" vertical="center"/>
    </xf>
    <xf numFmtId="3" fontId="22" fillId="4" borderId="15" xfId="0" applyNumberFormat="1" applyFont="1" applyFill="1" applyBorder="1" applyAlignment="1">
      <alignment horizontal="center" vertical="center"/>
    </xf>
    <xf numFmtId="3" fontId="22" fillId="4" borderId="22" xfId="0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3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12" borderId="97" xfId="0" applyFill="1" applyBorder="1" applyAlignment="1">
      <alignment horizontal="left" vertical="center" wrapText="1"/>
    </xf>
    <xf numFmtId="3" fontId="0" fillId="0" borderId="97" xfId="0" applyNumberFormat="1" applyBorder="1" applyAlignment="1">
      <alignment horizontal="center" vertical="center" wrapText="1"/>
    </xf>
    <xf numFmtId="164" fontId="8" fillId="3" borderId="97" xfId="1" applyNumberFormat="1" applyFont="1" applyFill="1" applyBorder="1" applyAlignment="1">
      <alignment horizontal="center" vertical="center" wrapText="1"/>
    </xf>
    <xf numFmtId="164" fontId="8" fillId="6" borderId="97" xfId="1" applyNumberFormat="1" applyFont="1" applyFill="1" applyBorder="1" applyAlignment="1">
      <alignment horizontal="center" vertical="center" wrapText="1"/>
    </xf>
    <xf numFmtId="0" fontId="15" fillId="12" borderId="12" xfId="0" applyFont="1" applyFill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3" fontId="15" fillId="0" borderId="12" xfId="0" applyNumberFormat="1" applyFont="1" applyBorder="1" applyAlignment="1">
      <alignment horizontal="center" vertical="center" wrapText="1"/>
    </xf>
    <xf numFmtId="164" fontId="6" fillId="3" borderId="12" xfId="1" applyNumberFormat="1" applyFont="1" applyFill="1" applyBorder="1" applyAlignment="1">
      <alignment horizontal="center" vertical="center" wrapText="1"/>
    </xf>
    <xf numFmtId="164" fontId="6" fillId="6" borderId="12" xfId="1" applyNumberFormat="1" applyFont="1" applyFill="1" applyBorder="1" applyAlignment="1">
      <alignment horizontal="center" vertical="center" wrapText="1"/>
    </xf>
    <xf numFmtId="3" fontId="15" fillId="4" borderId="7" xfId="0" applyNumberFormat="1" applyFont="1" applyFill="1" applyBorder="1" applyAlignment="1">
      <alignment horizontal="center" vertical="center" wrapText="1"/>
    </xf>
    <xf numFmtId="3" fontId="15" fillId="4" borderId="97" xfId="0" applyNumberFormat="1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3" fontId="15" fillId="4" borderId="7" xfId="0" applyNumberFormat="1" applyFont="1" applyFill="1" applyBorder="1" applyAlignment="1">
      <alignment horizontal="center"/>
    </xf>
    <xf numFmtId="0" fontId="15" fillId="4" borderId="7" xfId="0" applyFont="1" applyFill="1" applyBorder="1" applyAlignment="1">
      <alignment horizontal="center"/>
    </xf>
    <xf numFmtId="0" fontId="0" fillId="0" borderId="0" xfId="0" applyAlignment="1">
      <alignment vertical="center"/>
    </xf>
    <xf numFmtId="3" fontId="0" fillId="0" borderId="7" xfId="0" applyNumberFormat="1" applyBorder="1" applyAlignment="1">
      <alignment horizontal="center" vertical="center"/>
    </xf>
    <xf numFmtId="3" fontId="15" fillId="4" borderId="7" xfId="0" applyNumberFormat="1" applyFont="1" applyFill="1" applyBorder="1" applyAlignment="1">
      <alignment horizontal="center" vertical="center"/>
    </xf>
    <xf numFmtId="0" fontId="9" fillId="0" borderId="36" xfId="4" applyBorder="1" applyAlignment="1">
      <alignment horizontal="center" vertical="center"/>
    </xf>
    <xf numFmtId="17" fontId="18" fillId="8" borderId="73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97" xfId="0" applyFont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7" xfId="0" applyFont="1" applyBorder="1" applyAlignment="1">
      <alignment horizontal="center" vertical="center"/>
    </xf>
    <xf numFmtId="17" fontId="0" fillId="0" borderId="0" xfId="0" applyNumberFormat="1"/>
    <xf numFmtId="0" fontId="4" fillId="0" borderId="100" xfId="1" applyFont="1" applyBorder="1" applyAlignment="1">
      <alignment vertical="center"/>
    </xf>
    <xf numFmtId="0" fontId="4" fillId="0" borderId="102" xfId="1" applyFont="1" applyBorder="1" applyAlignment="1">
      <alignment vertical="center"/>
    </xf>
    <xf numFmtId="0" fontId="0" fillId="0" borderId="100" xfId="0" applyBorder="1"/>
    <xf numFmtId="0" fontId="4" fillId="0" borderId="108" xfId="1" applyFont="1" applyBorder="1" applyAlignment="1">
      <alignment vertical="center"/>
    </xf>
    <xf numFmtId="0" fontId="3" fillId="14" borderId="32" xfId="1" applyFont="1" applyFill="1" applyBorder="1" applyAlignment="1">
      <alignment vertical="center"/>
    </xf>
    <xf numFmtId="0" fontId="3" fillId="14" borderId="18" xfId="1" applyFont="1" applyFill="1" applyBorder="1" applyAlignment="1">
      <alignment vertical="center"/>
    </xf>
    <xf numFmtId="166" fontId="22" fillId="0" borderId="91" xfId="0" applyNumberFormat="1" applyFont="1" applyBorder="1" applyAlignment="1">
      <alignment horizontal="center" vertical="center"/>
    </xf>
    <xf numFmtId="166" fontId="22" fillId="0" borderId="77" xfId="0" applyNumberFormat="1" applyFont="1" applyBorder="1" applyAlignment="1">
      <alignment horizontal="center" vertical="center"/>
    </xf>
    <xf numFmtId="166" fontId="22" fillId="0" borderId="94" xfId="0" applyNumberFormat="1" applyFont="1" applyBorder="1" applyAlignment="1">
      <alignment horizontal="center" vertical="center"/>
    </xf>
    <xf numFmtId="166" fontId="22" fillId="0" borderId="26" xfId="0" applyNumberFormat="1" applyFont="1" applyBorder="1" applyAlignment="1">
      <alignment horizontal="center" vertical="center"/>
    </xf>
    <xf numFmtId="3" fontId="24" fillId="11" borderId="93" xfId="0" applyNumberFormat="1" applyFont="1" applyFill="1" applyBorder="1" applyAlignment="1">
      <alignment horizontal="center" vertical="center"/>
    </xf>
    <xf numFmtId="0" fontId="7" fillId="0" borderId="0" xfId="1" applyFont="1" applyAlignment="1">
      <alignment horizontal="center"/>
    </xf>
    <xf numFmtId="0" fontId="0" fillId="4" borderId="8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31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02" xfId="0" applyFont="1" applyBorder="1" applyAlignment="1">
      <alignment vertical="center" wrapText="1"/>
    </xf>
    <xf numFmtId="0" fontId="18" fillId="0" borderId="90" xfId="0" applyFont="1" applyBorder="1" applyAlignment="1">
      <alignment vertical="center" wrapText="1"/>
    </xf>
    <xf numFmtId="4" fontId="0" fillId="0" borderId="100" xfId="0" applyNumberFormat="1" applyBorder="1"/>
    <xf numFmtId="4" fontId="16" fillId="0" borderId="100" xfId="0" applyNumberFormat="1" applyFont="1" applyBorder="1"/>
    <xf numFmtId="0" fontId="3" fillId="7" borderId="100" xfId="1" applyFont="1" applyFill="1" applyBorder="1" applyAlignment="1">
      <alignment horizontal="center" vertical="center"/>
    </xf>
    <xf numFmtId="0" fontId="3" fillId="7" borderId="11" xfId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" fillId="7" borderId="100" xfId="1" applyFont="1" applyFill="1" applyBorder="1" applyAlignment="1">
      <alignment horizontal="center" vertical="center" wrapText="1"/>
    </xf>
    <xf numFmtId="0" fontId="3" fillId="7" borderId="64" xfId="1" applyFont="1" applyFill="1" applyBorder="1" applyAlignment="1">
      <alignment horizontal="center" vertical="center"/>
    </xf>
    <xf numFmtId="0" fontId="4" fillId="0" borderId="35" xfId="1" applyFont="1" applyBorder="1" applyAlignment="1">
      <alignment vertical="center"/>
    </xf>
    <xf numFmtId="0" fontId="4" fillId="0" borderId="62" xfId="1" applyFont="1" applyBorder="1" applyAlignment="1">
      <alignment vertical="center"/>
    </xf>
    <xf numFmtId="0" fontId="3" fillId="7" borderId="40" xfId="1" applyFont="1" applyFill="1" applyBorder="1" applyAlignment="1">
      <alignment horizontal="center" vertical="center"/>
    </xf>
    <xf numFmtId="0" fontId="4" fillId="0" borderId="42" xfId="1" applyFont="1" applyBorder="1" applyAlignment="1">
      <alignment vertical="center"/>
    </xf>
    <xf numFmtId="0" fontId="4" fillId="0" borderId="29" xfId="1" applyFont="1" applyBorder="1" applyAlignment="1">
      <alignment vertical="center"/>
    </xf>
    <xf numFmtId="0" fontId="4" fillId="0" borderId="103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109" xfId="1" applyFont="1" applyBorder="1" applyAlignment="1">
      <alignment vertical="center"/>
    </xf>
    <xf numFmtId="0" fontId="3" fillId="7" borderId="45" xfId="1" applyFont="1" applyFill="1" applyBorder="1" applyAlignment="1">
      <alignment horizontal="center" vertical="center"/>
    </xf>
    <xf numFmtId="0" fontId="4" fillId="0" borderId="49" xfId="1" applyFont="1" applyBorder="1" applyAlignment="1">
      <alignment vertical="center"/>
    </xf>
    <xf numFmtId="0" fontId="4" fillId="0" borderId="51" xfId="1" applyFont="1" applyBorder="1" applyAlignment="1">
      <alignment vertical="center"/>
    </xf>
    <xf numFmtId="0" fontId="3" fillId="7" borderId="58" xfId="1" applyFont="1" applyFill="1" applyBorder="1" applyAlignment="1">
      <alignment horizontal="center" vertical="center"/>
    </xf>
    <xf numFmtId="0" fontId="4" fillId="0" borderId="60" xfId="1" applyFont="1" applyBorder="1" applyAlignment="1">
      <alignment vertical="center"/>
    </xf>
    <xf numFmtId="0" fontId="4" fillId="0" borderId="107" xfId="1" applyFont="1" applyBorder="1" applyAlignment="1">
      <alignment vertical="center"/>
    </xf>
    <xf numFmtId="0" fontId="3" fillId="7" borderId="53" xfId="1" applyFont="1" applyFill="1" applyBorder="1" applyAlignment="1">
      <alignment horizontal="center" vertical="center"/>
    </xf>
    <xf numFmtId="0" fontId="4" fillId="0" borderId="55" xfId="1" applyFont="1" applyBorder="1" applyAlignment="1">
      <alignment vertical="center"/>
    </xf>
    <xf numFmtId="0" fontId="4" fillId="0" borderId="74" xfId="1" applyFont="1" applyBorder="1" applyAlignment="1">
      <alignment vertical="center"/>
    </xf>
    <xf numFmtId="0" fontId="4" fillId="0" borderId="72" xfId="1" applyFont="1" applyBorder="1" applyAlignment="1">
      <alignment vertical="center"/>
    </xf>
    <xf numFmtId="0" fontId="2" fillId="5" borderId="115" xfId="1" applyFont="1" applyFill="1" applyBorder="1" applyAlignment="1">
      <alignment vertical="center"/>
    </xf>
    <xf numFmtId="0" fontId="29" fillId="0" borderId="0" xfId="0" applyFont="1"/>
    <xf numFmtId="0" fontId="27" fillId="0" borderId="0" xfId="0" applyFont="1"/>
    <xf numFmtId="0" fontId="30" fillId="11" borderId="0" xfId="0" applyFont="1" applyFill="1"/>
    <xf numFmtId="0" fontId="26" fillId="0" borderId="0" xfId="0" applyFont="1"/>
    <xf numFmtId="0" fontId="27" fillId="0" borderId="0" xfId="0" applyFont="1" applyAlignment="1">
      <alignment horizontal="center"/>
    </xf>
    <xf numFmtId="0" fontId="29" fillId="0" borderId="0" xfId="0" applyFont="1" applyAlignment="1">
      <alignment wrapText="1"/>
    </xf>
    <xf numFmtId="0" fontId="35" fillId="2" borderId="65" xfId="1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0" fontId="32" fillId="0" borderId="0" xfId="0" applyFont="1" applyAlignment="1">
      <alignment wrapText="1"/>
    </xf>
    <xf numFmtId="0" fontId="35" fillId="2" borderId="54" xfId="1" applyFont="1" applyFill="1" applyBorder="1" applyAlignment="1">
      <alignment horizontal="center" vertical="center" wrapText="1"/>
    </xf>
    <xf numFmtId="0" fontId="31" fillId="0" borderId="0" xfId="0" applyFont="1"/>
    <xf numFmtId="3" fontId="35" fillId="2" borderId="34" xfId="1" applyNumberFormat="1" applyFont="1" applyFill="1" applyBorder="1" applyAlignment="1">
      <alignment horizontal="center" vertical="center" wrapText="1"/>
    </xf>
    <xf numFmtId="0" fontId="32" fillId="0" borderId="0" xfId="0" applyFont="1"/>
    <xf numFmtId="3" fontId="1" fillId="0" borderId="100" xfId="1" applyNumberFormat="1" applyFont="1" applyBorder="1" applyAlignment="1" applyProtection="1">
      <alignment horizontal="center" vertical="center" wrapText="1"/>
      <protection locked="0"/>
    </xf>
    <xf numFmtId="3" fontId="1" fillId="0" borderId="102" xfId="1" applyNumberFormat="1" applyFont="1" applyBorder="1" applyAlignment="1" applyProtection="1">
      <alignment horizontal="center" vertical="center" wrapText="1"/>
      <protection locked="0"/>
    </xf>
    <xf numFmtId="3" fontId="1" fillId="0" borderId="116" xfId="1" applyNumberFormat="1" applyFont="1" applyBorder="1" applyAlignment="1" applyProtection="1">
      <alignment horizontal="center" vertical="center" wrapText="1"/>
      <protection locked="0"/>
    </xf>
    <xf numFmtId="3" fontId="35" fillId="13" borderId="100" xfId="1" applyNumberFormat="1" applyFont="1" applyFill="1" applyBorder="1" applyAlignment="1">
      <alignment horizontal="center" vertical="center" wrapText="1"/>
    </xf>
    <xf numFmtId="3" fontId="35" fillId="13" borderId="102" xfId="1" applyNumberFormat="1" applyFont="1" applyFill="1" applyBorder="1" applyAlignment="1">
      <alignment horizontal="center" vertical="center" wrapText="1"/>
    </xf>
    <xf numFmtId="3" fontId="35" fillId="13" borderId="116" xfId="1" applyNumberFormat="1" applyFont="1" applyFill="1" applyBorder="1" applyAlignment="1">
      <alignment horizontal="center" vertical="center" wrapText="1"/>
    </xf>
    <xf numFmtId="3" fontId="35" fillId="2" borderId="100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>
      <alignment wrapText="1"/>
    </xf>
    <xf numFmtId="3" fontId="35" fillId="0" borderId="0" xfId="1" applyNumberFormat="1" applyFont="1" applyFill="1" applyAlignment="1">
      <alignment horizontal="center" vertical="center" wrapText="1"/>
    </xf>
    <xf numFmtId="0" fontId="0" fillId="0" borderId="0" xfId="0" applyFill="1"/>
    <xf numFmtId="0" fontId="4" fillId="0" borderId="116" xfId="1" applyFont="1" applyBorder="1" applyAlignment="1">
      <alignment vertical="center"/>
    </xf>
    <xf numFmtId="0" fontId="2" fillId="5" borderId="78" xfId="1" applyFont="1" applyFill="1" applyBorder="1" applyAlignment="1">
      <alignment vertical="center"/>
    </xf>
    <xf numFmtId="0" fontId="2" fillId="16" borderId="78" xfId="1" applyFont="1" applyFill="1" applyBorder="1" applyAlignment="1">
      <alignment vertical="center"/>
    </xf>
    <xf numFmtId="0" fontId="2" fillId="15" borderId="78" xfId="1" applyFont="1" applyFill="1" applyBorder="1" applyAlignment="1">
      <alignment vertical="center"/>
    </xf>
    <xf numFmtId="0" fontId="2" fillId="5" borderId="112" xfId="1" applyFont="1" applyFill="1" applyBorder="1" applyAlignment="1">
      <alignment vertical="center"/>
    </xf>
    <xf numFmtId="0" fontId="2" fillId="5" borderId="74" xfId="1" applyFont="1" applyFill="1" applyBorder="1" applyAlignment="1">
      <alignment vertical="center"/>
    </xf>
    <xf numFmtId="0" fontId="2" fillId="5" borderId="105" xfId="1" applyFont="1" applyFill="1" applyBorder="1" applyAlignment="1">
      <alignment vertical="center"/>
    </xf>
    <xf numFmtId="0" fontId="29" fillId="0" borderId="0" xfId="0" applyFont="1" applyAlignment="1"/>
    <xf numFmtId="3" fontId="35" fillId="0" borderId="34" xfId="1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3" fontId="35" fillId="13" borderId="90" xfId="1" applyNumberFormat="1" applyFont="1" applyFill="1" applyBorder="1" applyAlignment="1">
      <alignment horizontal="center" vertical="center" wrapText="1"/>
    </xf>
    <xf numFmtId="3" fontId="1" fillId="0" borderId="90" xfId="1" applyNumberFormat="1" applyFont="1" applyBorder="1" applyAlignment="1" applyProtection="1">
      <alignment horizontal="center" vertical="center" wrapText="1"/>
      <protection locked="0"/>
    </xf>
    <xf numFmtId="0" fontId="35" fillId="13" borderId="65" xfId="1" applyFont="1" applyFill="1" applyBorder="1" applyAlignment="1">
      <alignment horizontal="center" vertical="center" wrapText="1"/>
    </xf>
    <xf numFmtId="0" fontId="3" fillId="7" borderId="123" xfId="1" applyFont="1" applyFill="1" applyBorder="1" applyAlignment="1">
      <alignment horizontal="center" vertical="center" wrapText="1"/>
    </xf>
    <xf numFmtId="0" fontId="3" fillId="2" borderId="123" xfId="1" applyFont="1" applyFill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39" fillId="0" borderId="0" xfId="0" applyFont="1"/>
    <xf numFmtId="0" fontId="2" fillId="5" borderId="17" xfId="1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4" fillId="5" borderId="78" xfId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3" fontId="35" fillId="2" borderId="90" xfId="1" applyNumberFormat="1" applyFont="1" applyFill="1" applyBorder="1" applyAlignment="1">
      <alignment horizontal="center" vertical="center" wrapText="1"/>
    </xf>
    <xf numFmtId="3" fontId="35" fillId="2" borderId="72" xfId="1" applyNumberFormat="1" applyFont="1" applyFill="1" applyBorder="1" applyAlignment="1">
      <alignment horizontal="center" vertical="center" wrapText="1"/>
    </xf>
    <xf numFmtId="3" fontId="1" fillId="0" borderId="72" xfId="1" applyNumberFormat="1" applyFont="1" applyBorder="1" applyAlignment="1" applyProtection="1">
      <alignment horizontal="center" vertical="center" wrapText="1"/>
      <protection locked="0"/>
    </xf>
    <xf numFmtId="3" fontId="35" fillId="2" borderId="106" xfId="1" applyNumberFormat="1" applyFont="1" applyFill="1" applyBorder="1" applyAlignment="1">
      <alignment horizontal="center" vertical="center" wrapText="1"/>
    </xf>
    <xf numFmtId="0" fontId="35" fillId="5" borderId="111" xfId="1" applyFont="1" applyFill="1" applyBorder="1" applyAlignment="1">
      <alignment vertical="center"/>
    </xf>
    <xf numFmtId="3" fontId="35" fillId="13" borderId="72" xfId="1" applyNumberFormat="1" applyFont="1" applyFill="1" applyBorder="1" applyAlignment="1">
      <alignment horizontal="center" vertical="center" wrapText="1"/>
    </xf>
    <xf numFmtId="3" fontId="35" fillId="13" borderId="34" xfId="1" applyNumberFormat="1" applyFont="1" applyFill="1" applyBorder="1" applyAlignment="1">
      <alignment horizontal="center" vertical="center" wrapText="1"/>
    </xf>
    <xf numFmtId="0" fontId="35" fillId="5" borderId="111" xfId="1" applyFont="1" applyFill="1" applyBorder="1" applyAlignment="1">
      <alignment vertical="center" wrapText="1"/>
    </xf>
    <xf numFmtId="0" fontId="35" fillId="2" borderId="100" xfId="1" applyFont="1" applyFill="1" applyBorder="1" applyAlignment="1">
      <alignment horizontal="center" vertical="center" wrapText="1"/>
    </xf>
    <xf numFmtId="3" fontId="1" fillId="0" borderId="100" xfId="1" applyNumberFormat="1" applyFont="1" applyBorder="1" applyAlignment="1">
      <alignment horizontal="center" vertical="center" wrapText="1"/>
    </xf>
    <xf numFmtId="3" fontId="35" fillId="2" borderId="2" xfId="1" applyNumberFormat="1" applyFont="1" applyFill="1" applyBorder="1" applyAlignment="1">
      <alignment horizontal="center" vertical="center" wrapText="1"/>
    </xf>
    <xf numFmtId="3" fontId="1" fillId="0" borderId="2" xfId="1" applyNumberFormat="1" applyFont="1" applyBorder="1" applyAlignment="1">
      <alignment horizontal="center" vertical="center" wrapText="1"/>
    </xf>
    <xf numFmtId="3" fontId="1" fillId="0" borderId="95" xfId="1" applyNumberFormat="1" applyFont="1" applyBorder="1" applyAlignment="1">
      <alignment horizontal="center" vertical="center" wrapText="1"/>
    </xf>
    <xf numFmtId="3" fontId="35" fillId="2" borderId="63" xfId="1" applyNumberFormat="1" applyFont="1" applyFill="1" applyBorder="1" applyAlignment="1">
      <alignment horizontal="center" vertical="center" wrapText="1"/>
    </xf>
    <xf numFmtId="3" fontId="1" fillId="0" borderId="63" xfId="1" applyNumberFormat="1" applyFont="1" applyBorder="1" applyAlignment="1">
      <alignment horizontal="center" vertical="center" wrapText="1"/>
    </xf>
    <xf numFmtId="3" fontId="1" fillId="0" borderId="44" xfId="1" applyNumberFormat="1" applyFont="1" applyBorder="1" applyAlignment="1">
      <alignment horizontal="center" vertical="center" wrapText="1"/>
    </xf>
    <xf numFmtId="3" fontId="1" fillId="0" borderId="72" xfId="1" applyNumberFormat="1" applyFont="1" applyBorder="1" applyAlignment="1">
      <alignment horizontal="center" vertical="center" wrapText="1"/>
    </xf>
    <xf numFmtId="3" fontId="35" fillId="2" borderId="116" xfId="1" applyNumberFormat="1" applyFont="1" applyFill="1" applyBorder="1" applyAlignment="1">
      <alignment horizontal="center" vertical="center" wrapText="1"/>
    </xf>
    <xf numFmtId="3" fontId="35" fillId="2" borderId="119" xfId="1" applyNumberFormat="1" applyFont="1" applyFill="1" applyBorder="1" applyAlignment="1">
      <alignment horizontal="center" vertical="center" wrapText="1"/>
    </xf>
    <xf numFmtId="3" fontId="1" fillId="0" borderId="121" xfId="1" applyNumberFormat="1" applyFont="1" applyBorder="1" applyAlignment="1">
      <alignment horizontal="center" vertical="center" wrapText="1"/>
    </xf>
    <xf numFmtId="3" fontId="35" fillId="2" borderId="124" xfId="1" applyNumberFormat="1" applyFont="1" applyFill="1" applyBorder="1" applyAlignment="1">
      <alignment horizontal="center" vertical="center" wrapText="1"/>
    </xf>
    <xf numFmtId="3" fontId="1" fillId="0" borderId="124" xfId="1" applyNumberFormat="1" applyFont="1" applyBorder="1" applyAlignment="1">
      <alignment horizontal="center" vertical="center" wrapText="1"/>
    </xf>
    <xf numFmtId="0" fontId="35" fillId="5" borderId="0" xfId="1" applyFont="1" applyFill="1" applyAlignment="1">
      <alignment vertical="center"/>
    </xf>
    <xf numFmtId="0" fontId="35" fillId="2" borderId="41" xfId="1" applyFont="1" applyFill="1" applyBorder="1" applyAlignment="1">
      <alignment horizontal="center" vertical="center" wrapText="1"/>
    </xf>
    <xf numFmtId="3" fontId="35" fillId="2" borderId="43" xfId="1" applyNumberFormat="1" applyFont="1" applyFill="1" applyBorder="1" applyAlignment="1">
      <alignment horizontal="center" vertical="center" wrapText="1"/>
    </xf>
    <xf numFmtId="3" fontId="1" fillId="0" borderId="43" xfId="1" applyNumberFormat="1" applyFont="1" applyBorder="1" applyAlignment="1">
      <alignment horizontal="center" vertical="center" wrapText="1"/>
    </xf>
    <xf numFmtId="3" fontId="35" fillId="2" borderId="99" xfId="1" applyNumberFormat="1" applyFont="1" applyFill="1" applyBorder="1" applyAlignment="1">
      <alignment horizontal="center" vertical="center" wrapText="1"/>
    </xf>
    <xf numFmtId="3" fontId="1" fillId="0" borderId="99" xfId="1" applyNumberFormat="1" applyFont="1" applyBorder="1" applyAlignment="1">
      <alignment horizontal="center" vertical="center" wrapText="1"/>
    </xf>
    <xf numFmtId="3" fontId="35" fillId="2" borderId="5" xfId="1" applyNumberFormat="1" applyFont="1" applyFill="1" applyBorder="1" applyAlignment="1">
      <alignment horizontal="center" vertical="center" wrapText="1"/>
    </xf>
    <xf numFmtId="3" fontId="1" fillId="0" borderId="5" xfId="1" applyNumberFormat="1" applyFont="1" applyBorder="1" applyAlignment="1">
      <alignment horizontal="center" vertical="center" wrapText="1"/>
    </xf>
    <xf numFmtId="0" fontId="35" fillId="13" borderId="104" xfId="1" applyFont="1" applyFill="1" applyBorder="1" applyAlignment="1">
      <alignment horizontal="center" vertical="center" wrapText="1"/>
    </xf>
    <xf numFmtId="3" fontId="1" fillId="0" borderId="102" xfId="1" applyNumberFormat="1" applyFont="1" applyBorder="1" applyAlignment="1">
      <alignment horizontal="center" vertical="center" wrapText="1"/>
    </xf>
    <xf numFmtId="3" fontId="35" fillId="13" borderId="88" xfId="1" applyNumberFormat="1" applyFont="1" applyFill="1" applyBorder="1" applyAlignment="1">
      <alignment horizontal="center" vertical="center" wrapText="1"/>
    </xf>
    <xf numFmtId="0" fontId="35" fillId="2" borderId="46" xfId="1" applyFont="1" applyFill="1" applyBorder="1" applyAlignment="1">
      <alignment horizontal="center" vertical="center" wrapText="1"/>
    </xf>
    <xf numFmtId="3" fontId="35" fillId="2" borderId="48" xfId="1" applyNumberFormat="1" applyFont="1" applyFill="1" applyBorder="1" applyAlignment="1">
      <alignment horizontal="center" vertical="center" wrapText="1"/>
    </xf>
    <xf numFmtId="3" fontId="1" fillId="0" borderId="48" xfId="1" applyNumberFormat="1" applyFont="1" applyBorder="1" applyAlignment="1">
      <alignment horizontal="center" vertical="center" wrapText="1"/>
    </xf>
    <xf numFmtId="3" fontId="35" fillId="2" borderId="50" xfId="1" applyNumberFormat="1" applyFont="1" applyFill="1" applyBorder="1" applyAlignment="1">
      <alignment horizontal="center" vertical="center" wrapText="1"/>
    </xf>
    <xf numFmtId="3" fontId="1" fillId="0" borderId="50" xfId="1" applyNumberFormat="1" applyFont="1" applyBorder="1" applyAlignment="1">
      <alignment horizontal="center" vertical="center" wrapText="1"/>
    </xf>
    <xf numFmtId="3" fontId="35" fillId="2" borderId="52" xfId="1" applyNumberFormat="1" applyFont="1" applyFill="1" applyBorder="1" applyAlignment="1">
      <alignment horizontal="center" vertical="center" wrapText="1"/>
    </xf>
    <xf numFmtId="3" fontId="1" fillId="0" borderId="52" xfId="1" applyNumberFormat="1" applyFont="1" applyBorder="1" applyAlignment="1">
      <alignment horizontal="center" vertical="center" wrapText="1"/>
    </xf>
    <xf numFmtId="3" fontId="1" fillId="0" borderId="98" xfId="1" applyNumberFormat="1" applyFont="1" applyBorder="1" applyAlignment="1">
      <alignment horizontal="center" vertical="center" wrapText="1"/>
    </xf>
    <xf numFmtId="0" fontId="35" fillId="2" borderId="59" xfId="1" applyFont="1" applyFill="1" applyBorder="1" applyAlignment="1">
      <alignment horizontal="center" vertical="center" wrapText="1"/>
    </xf>
    <xf numFmtId="3" fontId="35" fillId="2" borderId="61" xfId="1" applyNumberFormat="1" applyFont="1" applyFill="1" applyBorder="1" applyAlignment="1">
      <alignment horizontal="center" vertical="center" wrapText="1"/>
    </xf>
    <xf numFmtId="3" fontId="1" fillId="0" borderId="61" xfId="1" applyNumberFormat="1" applyFont="1" applyBorder="1" applyAlignment="1">
      <alignment horizontal="center" vertical="center" wrapText="1"/>
    </xf>
    <xf numFmtId="3" fontId="1" fillId="2" borderId="100" xfId="1" applyNumberFormat="1" applyFont="1" applyFill="1" applyBorder="1" applyAlignment="1">
      <alignment horizontal="center" vertical="center" wrapText="1"/>
    </xf>
    <xf numFmtId="3" fontId="1" fillId="2" borderId="102" xfId="1" applyNumberFormat="1" applyFont="1" applyFill="1" applyBorder="1" applyAlignment="1">
      <alignment horizontal="center" vertical="center" wrapText="1"/>
    </xf>
    <xf numFmtId="3" fontId="35" fillId="2" borderId="56" xfId="1" applyNumberFormat="1" applyFont="1" applyFill="1" applyBorder="1" applyAlignment="1">
      <alignment horizontal="center" vertical="center" wrapText="1"/>
    </xf>
    <xf numFmtId="3" fontId="1" fillId="0" borderId="56" xfId="1" applyNumberFormat="1" applyFont="1" applyBorder="1" applyAlignment="1">
      <alignment horizontal="center" vertical="center" wrapText="1"/>
    </xf>
    <xf numFmtId="0" fontId="35" fillId="5" borderId="9" xfId="1" applyFont="1" applyFill="1" applyBorder="1" applyAlignment="1">
      <alignment vertical="center"/>
    </xf>
    <xf numFmtId="0" fontId="35" fillId="2" borderId="12" xfId="1" applyFont="1" applyFill="1" applyBorder="1" applyAlignment="1">
      <alignment horizontal="center" vertical="center" wrapText="1"/>
    </xf>
    <xf numFmtId="0" fontId="35" fillId="5" borderId="115" xfId="1" applyFont="1" applyFill="1" applyBorder="1" applyAlignment="1">
      <alignment vertical="center"/>
    </xf>
    <xf numFmtId="3" fontId="35" fillId="13" borderId="106" xfId="1" applyNumberFormat="1" applyFont="1" applyFill="1" applyBorder="1" applyAlignment="1">
      <alignment horizontal="center" vertical="center" wrapText="1"/>
    </xf>
    <xf numFmtId="3" fontId="35" fillId="13" borderId="124" xfId="1" applyNumberFormat="1" applyFont="1" applyFill="1" applyBorder="1" applyAlignment="1">
      <alignment horizontal="center" vertical="center" wrapText="1"/>
    </xf>
    <xf numFmtId="3" fontId="35" fillId="0" borderId="124" xfId="1" applyNumberFormat="1" applyFont="1" applyBorder="1" applyAlignment="1">
      <alignment horizontal="center" vertical="center" wrapText="1"/>
    </xf>
    <xf numFmtId="3" fontId="35" fillId="0" borderId="106" xfId="1" applyNumberFormat="1" applyFont="1" applyBorder="1" applyAlignment="1">
      <alignment horizontal="center" vertical="center" wrapText="1"/>
    </xf>
    <xf numFmtId="0" fontId="35" fillId="15" borderId="111" xfId="1" applyFont="1" applyFill="1" applyBorder="1" applyAlignment="1">
      <alignment vertical="center"/>
    </xf>
    <xf numFmtId="0" fontId="35" fillId="13" borderId="100" xfId="1" applyFont="1" applyFill="1" applyBorder="1" applyAlignment="1">
      <alignment horizontal="center" vertical="center" wrapText="1"/>
    </xf>
    <xf numFmtId="0" fontId="35" fillId="16" borderId="111" xfId="1" applyFont="1" applyFill="1" applyBorder="1" applyAlignment="1">
      <alignment vertical="center"/>
    </xf>
    <xf numFmtId="3" fontId="35" fillId="13" borderId="121" xfId="1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41" fillId="11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3" fontId="35" fillId="0" borderId="113" xfId="1" applyNumberFormat="1" applyFont="1" applyBorder="1" applyAlignment="1">
      <alignment horizontal="center" vertical="center" wrapText="1"/>
    </xf>
    <xf numFmtId="3" fontId="1" fillId="0" borderId="100" xfId="1" applyNumberFormat="1" applyFont="1" applyBorder="1" applyAlignment="1">
      <alignment horizontal="center" vertical="center" wrapText="1"/>
    </xf>
    <xf numFmtId="3" fontId="1" fillId="0" borderId="72" xfId="1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3" fillId="7" borderId="123" xfId="1" applyFont="1" applyFill="1" applyBorder="1" applyAlignment="1">
      <alignment horizontal="center" vertical="center"/>
    </xf>
    <xf numFmtId="0" fontId="4" fillId="0" borderId="90" xfId="1" applyFont="1" applyBorder="1" applyAlignment="1">
      <alignment vertical="center"/>
    </xf>
    <xf numFmtId="0" fontId="3" fillId="0" borderId="106" xfId="1" applyFont="1" applyBorder="1" applyAlignment="1"/>
    <xf numFmtId="0" fontId="3" fillId="0" borderId="30" xfId="1" applyFont="1" applyBorder="1" applyAlignment="1"/>
    <xf numFmtId="0" fontId="27" fillId="0" borderId="0" xfId="0" applyFont="1" applyAlignment="1"/>
    <xf numFmtId="0" fontId="4" fillId="0" borderId="101" xfId="1" applyFont="1" applyBorder="1" applyAlignment="1">
      <alignment vertical="center"/>
    </xf>
    <xf numFmtId="0" fontId="3" fillId="0" borderId="110" xfId="1" applyFont="1" applyBorder="1" applyAlignment="1"/>
    <xf numFmtId="0" fontId="4" fillId="0" borderId="120" xfId="1" applyFont="1" applyBorder="1" applyAlignment="1">
      <alignment vertical="center"/>
    </xf>
    <xf numFmtId="0" fontId="4" fillId="0" borderId="47" xfId="1" applyFont="1" applyBorder="1" applyAlignment="1">
      <alignment vertical="center"/>
    </xf>
    <xf numFmtId="0" fontId="40" fillId="0" borderId="100" xfId="1" applyFont="1" applyBorder="1" applyAlignment="1">
      <alignment vertical="center"/>
    </xf>
    <xf numFmtId="0" fontId="40" fillId="0" borderId="102" xfId="1" applyFont="1" applyBorder="1" applyAlignment="1">
      <alignment vertical="center"/>
    </xf>
    <xf numFmtId="0" fontId="35" fillId="7" borderId="64" xfId="1" applyFont="1" applyFill="1" applyBorder="1" applyAlignment="1">
      <alignment horizontal="center" vertical="center"/>
    </xf>
    <xf numFmtId="0" fontId="40" fillId="0" borderId="72" xfId="1" applyFont="1" applyBorder="1" applyAlignment="1">
      <alignment vertical="center"/>
    </xf>
    <xf numFmtId="0" fontId="4" fillId="11" borderId="72" xfId="1" applyFont="1" applyFill="1" applyBorder="1" applyAlignment="1">
      <alignment vertical="center"/>
    </xf>
    <xf numFmtId="0" fontId="3" fillId="0" borderId="110" xfId="1" applyFont="1" applyBorder="1" applyAlignment="1">
      <alignment horizontal="center" vertical="center"/>
    </xf>
    <xf numFmtId="0" fontId="4" fillId="0" borderId="122" xfId="1" applyFont="1" applyBorder="1" applyAlignment="1">
      <alignment vertical="center"/>
    </xf>
    <xf numFmtId="0" fontId="4" fillId="0" borderId="38" xfId="1" applyFont="1" applyBorder="1" applyAlignment="1">
      <alignment vertical="center"/>
    </xf>
    <xf numFmtId="0" fontId="4" fillId="0" borderId="39" xfId="1" applyFont="1" applyBorder="1" applyAlignment="1">
      <alignment vertical="center"/>
    </xf>
    <xf numFmtId="0" fontId="4" fillId="11" borderId="99" xfId="1" applyFont="1" applyFill="1" applyBorder="1" applyAlignment="1">
      <alignment vertical="center"/>
    </xf>
    <xf numFmtId="0" fontId="3" fillId="0" borderId="30" xfId="1" applyFont="1" applyBorder="1" applyAlignment="1">
      <alignment horizontal="center" vertical="center"/>
    </xf>
    <xf numFmtId="0" fontId="39" fillId="0" borderId="0" xfId="0" applyFont="1" applyAlignment="1"/>
    <xf numFmtId="0" fontId="3" fillId="0" borderId="19" xfId="1" applyFont="1" applyBorder="1" applyAlignment="1"/>
    <xf numFmtId="3" fontId="29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4" fillId="2" borderId="100" xfId="1" applyNumberFormat="1" applyFont="1" applyFill="1" applyBorder="1" applyAlignment="1">
      <alignment horizontal="left" vertical="center"/>
    </xf>
    <xf numFmtId="0" fontId="34" fillId="0" borderId="116" xfId="1" applyFont="1" applyFill="1" applyBorder="1" applyAlignment="1">
      <alignment horizontal="center" vertical="center" wrapText="1"/>
    </xf>
    <xf numFmtId="0" fontId="25" fillId="0" borderId="116" xfId="1" applyFont="1" applyFill="1" applyBorder="1" applyAlignment="1">
      <alignment vertical="center" wrapText="1"/>
    </xf>
    <xf numFmtId="3" fontId="2" fillId="0" borderId="116" xfId="1" applyNumberFormat="1" applyFont="1" applyFill="1" applyBorder="1" applyAlignment="1">
      <alignment horizontal="center" vertical="center" wrapText="1"/>
    </xf>
    <xf numFmtId="0" fontId="25" fillId="0" borderId="72" xfId="1" applyFont="1" applyFill="1" applyBorder="1" applyAlignment="1">
      <alignment vertical="center" wrapText="1"/>
    </xf>
    <xf numFmtId="3" fontId="2" fillId="0" borderId="72" xfId="1" applyNumberFormat="1" applyFont="1" applyFill="1" applyBorder="1" applyAlignment="1">
      <alignment horizontal="center" vertical="center" wrapText="1"/>
    </xf>
    <xf numFmtId="0" fontId="25" fillId="0" borderId="116" xfId="1" applyFont="1" applyFill="1" applyBorder="1" applyAlignment="1">
      <alignment horizontal="left" vertical="center" wrapText="1"/>
    </xf>
    <xf numFmtId="0" fontId="37" fillId="0" borderId="116" xfId="1" applyFont="1" applyFill="1" applyBorder="1" applyAlignment="1">
      <alignment vertical="center" wrapText="1"/>
    </xf>
    <xf numFmtId="0" fontId="1" fillId="0" borderId="116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wrapText="1"/>
    </xf>
    <xf numFmtId="3" fontId="2" fillId="0" borderId="12" xfId="1" applyNumberFormat="1" applyFont="1" applyFill="1" applyBorder="1" applyAlignment="1">
      <alignment horizontal="center" vertical="center" wrapText="1"/>
    </xf>
    <xf numFmtId="3" fontId="2" fillId="0" borderId="12" xfId="1" applyNumberFormat="1" applyFont="1" applyFill="1" applyBorder="1" applyAlignment="1">
      <alignment horizontal="center" wrapText="1"/>
    </xf>
    <xf numFmtId="3" fontId="34" fillId="0" borderId="12" xfId="1" applyNumberFormat="1" applyFont="1" applyFill="1" applyBorder="1" applyAlignment="1">
      <alignment horizontal="center" vertical="center" wrapText="1"/>
    </xf>
    <xf numFmtId="0" fontId="34" fillId="0" borderId="12" xfId="1" applyFont="1" applyFill="1" applyBorder="1" applyAlignment="1">
      <alignment vertical="center" wrapText="1"/>
    </xf>
    <xf numFmtId="0" fontId="34" fillId="0" borderId="12" xfId="1" applyFont="1" applyFill="1" applyBorder="1" applyAlignment="1">
      <alignment horizontal="center" vertical="center" wrapText="1"/>
    </xf>
    <xf numFmtId="0" fontId="44" fillId="0" borderId="0" xfId="0" applyFont="1" applyAlignment="1"/>
    <xf numFmtId="3" fontId="37" fillId="0" borderId="116" xfId="1" applyNumberFormat="1" applyFont="1" applyFill="1" applyBorder="1" applyAlignment="1" applyProtection="1">
      <alignment horizontal="center" vertical="center" wrapText="1"/>
      <protection locked="0"/>
    </xf>
    <xf numFmtId="3" fontId="34" fillId="0" borderId="116" xfId="1" applyNumberFormat="1" applyFont="1" applyFill="1" applyBorder="1" applyAlignment="1">
      <alignment horizontal="center" vertical="center" wrapText="1"/>
    </xf>
    <xf numFmtId="3" fontId="1" fillId="0" borderId="72" xfId="1" applyNumberFormat="1" applyFont="1" applyBorder="1" applyAlignment="1">
      <alignment horizontal="center" vertical="center" wrapText="1"/>
    </xf>
    <xf numFmtId="0" fontId="2" fillId="0" borderId="116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0" fillId="0" borderId="0" xfId="0" applyBorder="1"/>
    <xf numFmtId="0" fontId="43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/>
    </xf>
    <xf numFmtId="3" fontId="1" fillId="0" borderId="100" xfId="1" applyNumberFormat="1" applyFont="1" applyBorder="1" applyAlignment="1">
      <alignment horizontal="center" vertical="center" wrapText="1"/>
    </xf>
    <xf numFmtId="3" fontId="1" fillId="0" borderId="72" xfId="1" applyNumberFormat="1" applyFont="1" applyBorder="1" applyAlignment="1">
      <alignment horizontal="center" vertical="center" wrapText="1"/>
    </xf>
    <xf numFmtId="0" fontId="34" fillId="0" borderId="116" xfId="1" applyFont="1" applyBorder="1" applyAlignment="1">
      <alignment horizontal="center" vertical="center"/>
    </xf>
    <xf numFmtId="1" fontId="31" fillId="0" borderId="0" xfId="0" applyNumberFormat="1" applyFont="1"/>
    <xf numFmtId="1" fontId="34" fillId="0" borderId="116" xfId="1" applyNumberFormat="1" applyFont="1" applyBorder="1" applyAlignment="1">
      <alignment horizontal="center" vertical="center"/>
    </xf>
    <xf numFmtId="1" fontId="0" fillId="0" borderId="0" xfId="0" applyNumberFormat="1" applyBorder="1"/>
    <xf numFmtId="164" fontId="36" fillId="0" borderId="90" xfId="1" applyNumberFormat="1" applyFont="1" applyFill="1" applyBorder="1" applyAlignment="1">
      <alignment horizontal="center" vertical="center" wrapText="1"/>
    </xf>
    <xf numFmtId="0" fontId="29" fillId="0" borderId="0" xfId="0" applyFont="1" applyBorder="1"/>
    <xf numFmtId="1" fontId="2" fillId="0" borderId="116" xfId="1" applyNumberFormat="1" applyFont="1" applyBorder="1" applyAlignment="1">
      <alignment horizontal="center" vertical="center" wrapText="1"/>
    </xf>
    <xf numFmtId="164" fontId="45" fillId="0" borderId="116" xfId="1" applyNumberFormat="1" applyFont="1" applyBorder="1" applyAlignment="1">
      <alignment horizontal="center" vertical="center" wrapText="1"/>
    </xf>
    <xf numFmtId="164" fontId="46" fillId="0" borderId="116" xfId="1" applyNumberFormat="1" applyFont="1" applyFill="1" applyBorder="1" applyAlignment="1">
      <alignment horizontal="center" vertical="center" wrapText="1"/>
    </xf>
    <xf numFmtId="164" fontId="46" fillId="0" borderId="90" xfId="1" applyNumberFormat="1" applyFont="1" applyFill="1" applyBorder="1" applyAlignment="1">
      <alignment horizontal="center" vertical="center" wrapText="1"/>
    </xf>
    <xf numFmtId="1" fontId="26" fillId="0" borderId="0" xfId="0" applyNumberFormat="1" applyFont="1"/>
    <xf numFmtId="3" fontId="2" fillId="0" borderId="0" xfId="1" applyNumberFormat="1" applyFont="1" applyFill="1" applyAlignment="1">
      <alignment horizontal="center" wrapText="1"/>
    </xf>
    <xf numFmtId="1" fontId="46" fillId="0" borderId="0" xfId="1" applyNumberFormat="1" applyFont="1" applyFill="1" applyAlignment="1">
      <alignment horizontal="center" vertical="center" wrapText="1"/>
    </xf>
    <xf numFmtId="164" fontId="46" fillId="0" borderId="0" xfId="1" applyNumberFormat="1" applyFont="1" applyFill="1" applyAlignment="1">
      <alignment horizontal="center" vertical="center" wrapText="1"/>
    </xf>
    <xf numFmtId="0" fontId="27" fillId="0" borderId="0" xfId="0" applyFont="1" applyBorder="1"/>
    <xf numFmtId="1" fontId="27" fillId="0" borderId="0" xfId="0" applyNumberFormat="1" applyFont="1" applyBorder="1"/>
    <xf numFmtId="3" fontId="37" fillId="0" borderId="72" xfId="1" applyNumberFormat="1" applyFont="1" applyFill="1" applyBorder="1" applyAlignment="1" applyProtection="1">
      <alignment horizontal="center" vertical="center" wrapText="1"/>
      <protection locked="0"/>
    </xf>
    <xf numFmtId="3" fontId="34" fillId="0" borderId="0" xfId="1" applyNumberFormat="1" applyFont="1" applyFill="1" applyAlignment="1">
      <alignment horizontal="center" wrapText="1"/>
    </xf>
    <xf numFmtId="3" fontId="37" fillId="0" borderId="116" xfId="1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/>
    <xf numFmtId="0" fontId="29" fillId="0" borderId="0" xfId="0" applyFont="1" applyAlignment="1">
      <alignment horizontal="center"/>
    </xf>
    <xf numFmtId="1" fontId="2" fillId="0" borderId="88" xfId="1" applyNumberFormat="1" applyFont="1" applyBorder="1" applyAlignment="1">
      <alignment horizontal="center" vertical="center" wrapText="1"/>
    </xf>
    <xf numFmtId="164" fontId="45" fillId="0" borderId="88" xfId="1" applyNumberFormat="1" applyFont="1" applyBorder="1" applyAlignment="1">
      <alignment horizontal="center" vertical="center" wrapText="1"/>
    </xf>
    <xf numFmtId="164" fontId="45" fillId="0" borderId="90" xfId="1" applyNumberFormat="1" applyFont="1" applyBorder="1" applyAlignment="1">
      <alignment horizontal="center" vertical="center" wrapText="1"/>
    </xf>
    <xf numFmtId="164" fontId="2" fillId="0" borderId="90" xfId="1" applyNumberFormat="1" applyFont="1" applyFill="1" applyBorder="1" applyAlignment="1">
      <alignment horizontal="center" vertical="center" wrapText="1"/>
    </xf>
    <xf numFmtId="3" fontId="2" fillId="0" borderId="90" xfId="1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3" fontId="1" fillId="0" borderId="121" xfId="1" applyNumberFormat="1" applyFont="1" applyBorder="1" applyAlignment="1" applyProtection="1">
      <alignment horizontal="center" vertical="center" wrapText="1"/>
      <protection locked="0"/>
    </xf>
    <xf numFmtId="0" fontId="35" fillId="5" borderId="115" xfId="1" applyFont="1" applyFill="1" applyBorder="1" applyAlignment="1">
      <alignment vertical="center" wrapText="1"/>
    </xf>
    <xf numFmtId="3" fontId="1" fillId="0" borderId="116" xfId="1" applyNumberFormat="1" applyFont="1" applyBorder="1" applyAlignment="1">
      <alignment horizontal="center" vertical="center" wrapText="1"/>
    </xf>
    <xf numFmtId="3" fontId="1" fillId="0" borderId="127" xfId="1" applyNumberFormat="1" applyFont="1" applyBorder="1" applyAlignment="1">
      <alignment horizontal="center" vertical="center" wrapText="1"/>
    </xf>
    <xf numFmtId="3" fontId="1" fillId="0" borderId="118" xfId="1" applyNumberFormat="1" applyFont="1" applyBorder="1" applyAlignment="1">
      <alignment horizontal="center" vertical="center" wrapText="1"/>
    </xf>
    <xf numFmtId="0" fontId="35" fillId="15" borderId="115" xfId="1" applyFont="1" applyFill="1" applyBorder="1" applyAlignment="1">
      <alignment vertical="center"/>
    </xf>
    <xf numFmtId="0" fontId="35" fillId="16" borderId="115" xfId="1" applyFont="1" applyFill="1" applyBorder="1" applyAlignment="1">
      <alignment vertical="center"/>
    </xf>
    <xf numFmtId="0" fontId="1" fillId="0" borderId="116" xfId="1" applyFont="1" applyFill="1" applyBorder="1" applyAlignment="1">
      <alignment vertical="center" wrapText="1"/>
    </xf>
    <xf numFmtId="0" fontId="4" fillId="0" borderId="128" xfId="1" applyFont="1" applyBorder="1" applyAlignment="1">
      <alignment vertical="center"/>
    </xf>
    <xf numFmtId="3" fontId="35" fillId="2" borderId="95" xfId="1" applyNumberFormat="1" applyFont="1" applyFill="1" applyBorder="1" applyAlignment="1">
      <alignment horizontal="center" vertical="center" wrapText="1"/>
    </xf>
    <xf numFmtId="3" fontId="1" fillId="0" borderId="88" xfId="1" applyNumberFormat="1" applyFont="1" applyBorder="1" applyAlignment="1">
      <alignment horizontal="center" vertical="center" wrapText="1"/>
    </xf>
    <xf numFmtId="3" fontId="1" fillId="0" borderId="100" xfId="1" applyNumberFormat="1" applyFont="1" applyFill="1" applyBorder="1" applyAlignment="1" applyProtection="1">
      <alignment horizontal="center" vertical="center" wrapText="1"/>
      <protection locked="0"/>
    </xf>
    <xf numFmtId="3" fontId="35" fillId="0" borderId="124" xfId="1" applyNumberFormat="1" applyFont="1" applyFill="1" applyBorder="1" applyAlignment="1">
      <alignment horizontal="center" vertical="center" wrapText="1"/>
    </xf>
    <xf numFmtId="0" fontId="3" fillId="0" borderId="106" xfId="1" applyFont="1" applyBorder="1" applyAlignment="1">
      <alignment horizontal="left"/>
    </xf>
    <xf numFmtId="0" fontId="3" fillId="0" borderId="110" xfId="1" applyFont="1" applyBorder="1" applyAlignment="1">
      <alignment horizontal="left" vertical="center"/>
    </xf>
    <xf numFmtId="3" fontId="37" fillId="0" borderId="116" xfId="1" applyNumberFormat="1" applyFont="1" applyFill="1" applyBorder="1" applyAlignment="1" applyProtection="1">
      <alignment horizontal="center" vertical="center" wrapText="1"/>
      <protection locked="0"/>
    </xf>
    <xf numFmtId="3" fontId="37" fillId="0" borderId="116" xfId="1" applyNumberFormat="1" applyFont="1" applyFill="1" applyBorder="1" applyAlignment="1" applyProtection="1">
      <alignment horizontal="center" vertical="center" wrapText="1"/>
      <protection locked="0"/>
    </xf>
    <xf numFmtId="9" fontId="2" fillId="5" borderId="115" xfId="24" applyFont="1" applyFill="1" applyBorder="1" applyAlignment="1">
      <alignment vertical="center"/>
    </xf>
    <xf numFmtId="9" fontId="3" fillId="7" borderId="123" xfId="24" applyFont="1" applyFill="1" applyBorder="1" applyAlignment="1">
      <alignment horizontal="center" vertical="center" wrapText="1"/>
    </xf>
    <xf numFmtId="9" fontId="1" fillId="0" borderId="90" xfId="24" applyFont="1" applyBorder="1" applyAlignment="1" applyProtection="1">
      <alignment horizontal="center" vertical="center" wrapText="1"/>
      <protection locked="0"/>
    </xf>
    <xf numFmtId="9" fontId="1" fillId="0" borderId="100" xfId="24" applyFont="1" applyBorder="1" applyAlignment="1" applyProtection="1">
      <alignment horizontal="center" vertical="center" wrapText="1"/>
      <protection locked="0"/>
    </xf>
    <xf numFmtId="9" fontId="1" fillId="0" borderId="72" xfId="24" applyFont="1" applyBorder="1" applyAlignment="1" applyProtection="1">
      <alignment horizontal="center" vertical="center" wrapText="1"/>
      <protection locked="0"/>
    </xf>
    <xf numFmtId="9" fontId="35" fillId="0" borderId="106" xfId="24" applyFont="1" applyBorder="1" applyAlignment="1">
      <alignment horizontal="center" vertical="center" wrapText="1"/>
    </xf>
    <xf numFmtId="9" fontId="32" fillId="0" borderId="0" xfId="24" applyFont="1" applyAlignment="1">
      <alignment vertical="center" wrapText="1"/>
    </xf>
    <xf numFmtId="9" fontId="35" fillId="5" borderId="111" xfId="24" applyFont="1" applyFill="1" applyBorder="1" applyAlignment="1">
      <alignment vertical="center"/>
    </xf>
    <xf numFmtId="9" fontId="1" fillId="0" borderId="102" xfId="24" applyFont="1" applyBorder="1" applyAlignment="1" applyProtection="1">
      <alignment horizontal="center" vertical="center" wrapText="1"/>
      <protection locked="0"/>
    </xf>
    <xf numFmtId="9" fontId="35" fillId="0" borderId="34" xfId="24" applyFont="1" applyBorder="1" applyAlignment="1">
      <alignment horizontal="center" vertical="center" wrapText="1"/>
    </xf>
    <xf numFmtId="9" fontId="32" fillId="0" borderId="0" xfId="24" applyFont="1" applyAlignment="1">
      <alignment vertical="center"/>
    </xf>
    <xf numFmtId="9" fontId="35" fillId="5" borderId="111" xfId="24" applyFont="1" applyFill="1" applyBorder="1" applyAlignment="1">
      <alignment vertical="center" wrapText="1"/>
    </xf>
    <xf numFmtId="9" fontId="1" fillId="0" borderId="100" xfId="24" applyFont="1" applyBorder="1" applyAlignment="1">
      <alignment horizontal="center" vertical="center" wrapText="1"/>
    </xf>
    <xf numFmtId="9" fontId="1" fillId="0" borderId="95" xfId="24" applyFont="1" applyBorder="1" applyAlignment="1">
      <alignment horizontal="center" vertical="center" wrapText="1"/>
    </xf>
    <xf numFmtId="9" fontId="1" fillId="0" borderId="44" xfId="24" applyFont="1" applyBorder="1" applyAlignment="1">
      <alignment horizontal="center" vertical="center" wrapText="1"/>
    </xf>
    <xf numFmtId="9" fontId="1" fillId="0" borderId="72" xfId="24" applyFont="1" applyBorder="1" applyAlignment="1">
      <alignment horizontal="center" vertical="center" wrapText="1"/>
    </xf>
    <xf numFmtId="9" fontId="1" fillId="0" borderId="121" xfId="24" applyFont="1" applyBorder="1" applyAlignment="1">
      <alignment horizontal="center" vertical="center" wrapText="1"/>
    </xf>
    <xf numFmtId="9" fontId="35" fillId="0" borderId="124" xfId="24" applyFont="1" applyBorder="1" applyAlignment="1">
      <alignment horizontal="center" vertical="center" wrapText="1"/>
    </xf>
    <xf numFmtId="9" fontId="35" fillId="5" borderId="0" xfId="24" applyFont="1" applyFill="1" applyAlignment="1">
      <alignment vertical="center"/>
    </xf>
    <xf numFmtId="9" fontId="1" fillId="0" borderId="99" xfId="24" applyFont="1" applyBorder="1" applyAlignment="1">
      <alignment horizontal="center" vertical="center" wrapText="1"/>
    </xf>
    <xf numFmtId="9" fontId="1" fillId="0" borderId="5" xfId="24" applyFont="1" applyBorder="1" applyAlignment="1">
      <alignment horizontal="center" vertical="center" wrapText="1"/>
    </xf>
    <xf numFmtId="9" fontId="1" fillId="0" borderId="102" xfId="24" applyFont="1" applyBorder="1" applyAlignment="1">
      <alignment horizontal="center" vertical="center" wrapText="1"/>
    </xf>
    <xf numFmtId="9" fontId="1" fillId="0" borderId="88" xfId="24" applyFont="1" applyBorder="1" applyAlignment="1">
      <alignment horizontal="center" vertical="center" wrapText="1"/>
    </xf>
    <xf numFmtId="9" fontId="1" fillId="0" borderId="98" xfId="24" applyFont="1" applyBorder="1" applyAlignment="1">
      <alignment horizontal="center" vertical="center" wrapText="1"/>
    </xf>
    <xf numFmtId="9" fontId="35" fillId="5" borderId="9" xfId="24" applyFont="1" applyFill="1" applyBorder="1" applyAlignment="1">
      <alignment vertical="center"/>
    </xf>
    <xf numFmtId="9" fontId="35" fillId="5" borderId="115" xfId="24" applyFont="1" applyFill="1" applyBorder="1" applyAlignment="1">
      <alignment vertical="center"/>
    </xf>
    <xf numFmtId="9" fontId="29" fillId="0" borderId="0" xfId="24" applyFont="1"/>
    <xf numFmtId="9" fontId="35" fillId="15" borderId="111" xfId="24" applyFont="1" applyFill="1" applyBorder="1" applyAlignment="1">
      <alignment vertical="center"/>
    </xf>
    <xf numFmtId="9" fontId="35" fillId="16" borderId="111" xfId="24" applyFont="1" applyFill="1" applyBorder="1" applyAlignment="1">
      <alignment vertical="center"/>
    </xf>
    <xf numFmtId="9" fontId="29" fillId="0" borderId="0" xfId="24" applyFont="1" applyAlignment="1">
      <alignment wrapText="1"/>
    </xf>
    <xf numFmtId="0" fontId="2" fillId="0" borderId="90" xfId="1" applyFont="1" applyFill="1" applyBorder="1" applyAlignment="1">
      <alignment horizontal="center" vertical="center" wrapText="1"/>
    </xf>
    <xf numFmtId="0" fontId="25" fillId="0" borderId="88" xfId="1" applyFont="1" applyFill="1" applyBorder="1" applyAlignment="1">
      <alignment vertical="center" wrapText="1"/>
    </xf>
    <xf numFmtId="3" fontId="2" fillId="0" borderId="88" xfId="1" applyNumberFormat="1" applyFont="1" applyFill="1" applyBorder="1" applyAlignment="1">
      <alignment horizontal="center" vertical="center" wrapText="1"/>
    </xf>
    <xf numFmtId="3" fontId="37" fillId="0" borderId="88" xfId="1" applyNumberFormat="1" applyFont="1" applyFill="1" applyBorder="1" applyAlignment="1" applyProtection="1">
      <alignment horizontal="center" vertical="center" wrapText="1"/>
      <protection locked="0"/>
    </xf>
    <xf numFmtId="3" fontId="1" fillId="0" borderId="72" xfId="1" applyNumberFormat="1" applyFont="1" applyBorder="1" applyAlignment="1">
      <alignment horizontal="center" vertical="center" wrapText="1"/>
    </xf>
    <xf numFmtId="3" fontId="37" fillId="0" borderId="116" xfId="1" applyNumberFormat="1" applyFont="1" applyBorder="1" applyAlignment="1" applyProtection="1">
      <alignment horizontal="center" vertical="center" wrapText="1"/>
      <protection locked="0"/>
    </xf>
    <xf numFmtId="3" fontId="37" fillId="0" borderId="72" xfId="1" applyNumberFormat="1" applyFont="1" applyBorder="1" applyAlignment="1" applyProtection="1">
      <alignment horizontal="center" vertical="center" wrapText="1"/>
      <protection locked="0"/>
    </xf>
    <xf numFmtId="3" fontId="37" fillId="0" borderId="88" xfId="1" applyNumberFormat="1" applyFont="1" applyBorder="1" applyAlignment="1" applyProtection="1">
      <alignment horizontal="center" vertical="center" wrapText="1"/>
      <protection locked="0"/>
    </xf>
    <xf numFmtId="3" fontId="37" fillId="0" borderId="116" xfId="1" applyNumberFormat="1" applyFont="1" applyBorder="1" applyAlignment="1" applyProtection="1">
      <alignment horizontal="center" vertical="center"/>
      <protection locked="0"/>
    </xf>
    <xf numFmtId="3" fontId="37" fillId="0" borderId="90" xfId="1" applyNumberFormat="1" applyFont="1" applyBorder="1" applyAlignment="1" applyProtection="1">
      <alignment horizontal="center" vertical="center" wrapText="1"/>
      <protection locked="0"/>
    </xf>
    <xf numFmtId="0" fontId="37" fillId="0" borderId="90" xfId="1" applyFont="1" applyBorder="1" applyAlignment="1">
      <alignment vertical="center" wrapText="1"/>
    </xf>
    <xf numFmtId="3" fontId="34" fillId="0" borderId="90" xfId="1" applyNumberFormat="1" applyFont="1" applyBorder="1" applyAlignment="1">
      <alignment horizontal="center" vertical="center" wrapText="1"/>
    </xf>
    <xf numFmtId="0" fontId="25" fillId="0" borderId="116" xfId="1" applyFont="1" applyBorder="1" applyAlignment="1">
      <alignment vertical="center" wrapText="1"/>
    </xf>
    <xf numFmtId="3" fontId="2" fillId="0" borderId="116" xfId="1" applyNumberFormat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left" vertical="center" wrapText="1"/>
    </xf>
    <xf numFmtId="3" fontId="2" fillId="0" borderId="12" xfId="1" applyNumberFormat="1" applyFont="1" applyBorder="1" applyAlignment="1">
      <alignment horizontal="center" vertical="center" wrapText="1"/>
    </xf>
    <xf numFmtId="164" fontId="46" fillId="0" borderId="90" xfId="1" applyNumberFormat="1" applyFont="1" applyBorder="1" applyAlignment="1">
      <alignment horizontal="center" vertical="center" wrapText="1"/>
    </xf>
    <xf numFmtId="0" fontId="44" fillId="0" borderId="0" xfId="0" applyFont="1"/>
    <xf numFmtId="0" fontId="3" fillId="7" borderId="0" xfId="1" applyFont="1" applyFill="1" applyBorder="1" applyAlignment="1">
      <alignment horizontal="center" vertical="center"/>
    </xf>
    <xf numFmtId="0" fontId="3" fillId="7" borderId="0" xfId="1" applyFont="1" applyFill="1" applyBorder="1" applyAlignment="1">
      <alignment horizontal="center" vertical="center" wrapText="1"/>
    </xf>
    <xf numFmtId="9" fontId="3" fillId="7" borderId="0" xfId="24" applyFont="1" applyFill="1" applyBorder="1" applyAlignment="1">
      <alignment horizontal="center" vertical="center" wrapText="1"/>
    </xf>
    <xf numFmtId="3" fontId="1" fillId="0" borderId="100" xfId="1" applyNumberFormat="1" applyFont="1" applyBorder="1" applyAlignment="1">
      <alignment horizontal="center" vertical="center" wrapText="1"/>
    </xf>
    <xf numFmtId="3" fontId="37" fillId="0" borderId="116" xfId="1" applyNumberFormat="1" applyFont="1" applyFill="1" applyBorder="1" applyAlignment="1" applyProtection="1">
      <alignment horizontal="center" vertical="center" wrapText="1"/>
      <protection locked="0"/>
    </xf>
    <xf numFmtId="3" fontId="34" fillId="0" borderId="116" xfId="1" applyNumberFormat="1" applyFont="1" applyFill="1" applyBorder="1" applyAlignment="1">
      <alignment horizontal="center" vertical="center" wrapText="1"/>
    </xf>
    <xf numFmtId="3" fontId="1" fillId="0" borderId="100" xfId="1" applyNumberFormat="1" applyFont="1" applyBorder="1" applyAlignment="1">
      <alignment horizontal="center" vertical="center" wrapText="1"/>
    </xf>
    <xf numFmtId="3" fontId="35" fillId="18" borderId="106" xfId="1" applyNumberFormat="1" applyFont="1" applyFill="1" applyBorder="1" applyAlignment="1">
      <alignment horizontal="center" vertical="center" wrapText="1"/>
    </xf>
    <xf numFmtId="0" fontId="10" fillId="0" borderId="86" xfId="4" applyFont="1" applyBorder="1" applyAlignment="1">
      <alignment horizontal="center" vertical="center"/>
    </xf>
    <xf numFmtId="0" fontId="10" fillId="0" borderId="9" xfId="4" applyFont="1" applyBorder="1" applyAlignment="1">
      <alignment horizontal="center" vertical="center"/>
    </xf>
    <xf numFmtId="0" fontId="11" fillId="0" borderId="11" xfId="4" applyFont="1" applyBorder="1" applyAlignment="1">
      <alignment horizontal="center" vertical="center"/>
    </xf>
    <xf numFmtId="0" fontId="11" fillId="0" borderId="76" xfId="4" applyFont="1" applyBorder="1" applyAlignment="1">
      <alignment horizontal="center" vertical="center"/>
    </xf>
    <xf numFmtId="0" fontId="11" fillId="0" borderId="83" xfId="4" applyFont="1" applyBorder="1" applyAlignment="1">
      <alignment horizontal="center" vertical="center"/>
    </xf>
    <xf numFmtId="0" fontId="11" fillId="0" borderId="82" xfId="4" applyFont="1" applyBorder="1" applyAlignment="1">
      <alignment horizontal="left" vertical="center"/>
    </xf>
    <xf numFmtId="0" fontId="11" fillId="0" borderId="32" xfId="4" applyFont="1" applyBorder="1" applyAlignment="1">
      <alignment horizontal="left" vertical="center"/>
    </xf>
    <xf numFmtId="17" fontId="11" fillId="0" borderId="19" xfId="4" applyNumberFormat="1" applyFont="1" applyBorder="1" applyAlignment="1">
      <alignment horizontal="center" vertical="center"/>
    </xf>
    <xf numFmtId="0" fontId="11" fillId="0" borderId="84" xfId="4" applyFont="1" applyBorder="1" applyAlignment="1">
      <alignment horizontal="center" vertical="center"/>
    </xf>
    <xf numFmtId="0" fontId="11" fillId="0" borderId="19" xfId="4" applyFont="1" applyBorder="1" applyAlignment="1">
      <alignment horizontal="center" vertical="center"/>
    </xf>
    <xf numFmtId="0" fontId="11" fillId="0" borderId="85" xfId="4" applyFont="1" applyBorder="1" applyAlignment="1">
      <alignment horizontal="center" vertical="center"/>
    </xf>
    <xf numFmtId="0" fontId="28" fillId="0" borderId="0" xfId="1" applyFont="1" applyAlignment="1">
      <alignment horizontal="center"/>
    </xf>
    <xf numFmtId="0" fontId="42" fillId="0" borderId="116" xfId="1" applyFont="1" applyFill="1" applyBorder="1" applyAlignment="1">
      <alignment horizontal="center" vertical="center"/>
    </xf>
    <xf numFmtId="0" fontId="35" fillId="0" borderId="121" xfId="1" applyFont="1" applyBorder="1" applyAlignment="1">
      <alignment horizontal="center" vertical="center"/>
    </xf>
    <xf numFmtId="0" fontId="35" fillId="0" borderId="90" xfId="1" applyFont="1" applyBorder="1" applyAlignment="1">
      <alignment horizontal="center" vertical="center"/>
    </xf>
    <xf numFmtId="0" fontId="35" fillId="0" borderId="121" xfId="1" applyFont="1" applyBorder="1" applyAlignment="1">
      <alignment horizontal="center" vertical="center" wrapText="1"/>
    </xf>
    <xf numFmtId="0" fontId="35" fillId="0" borderId="90" xfId="1" applyFont="1" applyBorder="1" applyAlignment="1">
      <alignment horizontal="center" vertical="center" wrapText="1"/>
    </xf>
    <xf numFmtId="0" fontId="34" fillId="0" borderId="77" xfId="1" applyFont="1" applyBorder="1" applyAlignment="1">
      <alignment horizontal="center" vertical="center"/>
    </xf>
    <xf numFmtId="0" fontId="34" fillId="0" borderId="126" xfId="1" applyFont="1" applyBorder="1" applyAlignment="1">
      <alignment horizontal="center" vertical="center"/>
    </xf>
    <xf numFmtId="0" fontId="34" fillId="0" borderId="114" xfId="1" applyFont="1" applyBorder="1" applyAlignment="1">
      <alignment horizontal="center" vertical="center"/>
    </xf>
    <xf numFmtId="0" fontId="42" fillId="0" borderId="116" xfId="1" applyFont="1" applyFill="1" applyBorder="1" applyAlignment="1">
      <alignment horizontal="center" vertical="center" wrapText="1"/>
    </xf>
    <xf numFmtId="3" fontId="1" fillId="0" borderId="121" xfId="1" applyNumberFormat="1" applyFont="1" applyFill="1" applyBorder="1" applyAlignment="1">
      <alignment horizontal="center" vertical="center" wrapText="1"/>
    </xf>
    <xf numFmtId="3" fontId="1" fillId="0" borderId="119" xfId="1" applyNumberFormat="1" applyFont="1" applyFill="1" applyBorder="1" applyAlignment="1">
      <alignment horizontal="center" vertical="center" wrapText="1"/>
    </xf>
    <xf numFmtId="3" fontId="1" fillId="0" borderId="90" xfId="1" applyNumberFormat="1" applyFont="1" applyFill="1" applyBorder="1" applyAlignment="1">
      <alignment horizontal="center" vertical="center" wrapText="1"/>
    </xf>
    <xf numFmtId="0" fontId="42" fillId="0" borderId="116" xfId="1" applyFont="1" applyBorder="1" applyAlignment="1">
      <alignment horizontal="center" vertical="center"/>
    </xf>
    <xf numFmtId="0" fontId="35" fillId="0" borderId="72" xfId="1" applyFont="1" applyBorder="1" applyAlignment="1">
      <alignment horizontal="center" vertical="center"/>
    </xf>
    <xf numFmtId="0" fontId="35" fillId="0" borderId="72" xfId="1" applyFont="1" applyBorder="1" applyAlignment="1">
      <alignment horizontal="center" vertical="center" wrapText="1"/>
    </xf>
    <xf numFmtId="1" fontId="2" fillId="0" borderId="77" xfId="1" applyNumberFormat="1" applyFont="1" applyFill="1" applyBorder="1" applyAlignment="1">
      <alignment horizontal="center" vertical="center" wrapText="1"/>
    </xf>
    <xf numFmtId="1" fontId="2" fillId="0" borderId="126" xfId="1" applyNumberFormat="1" applyFont="1" applyFill="1" applyBorder="1" applyAlignment="1">
      <alignment horizontal="center" vertical="center" wrapText="1"/>
    </xf>
    <xf numFmtId="1" fontId="2" fillId="0" borderId="114" xfId="1" applyNumberFormat="1" applyFont="1" applyFill="1" applyBorder="1" applyAlignment="1">
      <alignment horizontal="center" vertical="center" wrapText="1"/>
    </xf>
    <xf numFmtId="3" fontId="37" fillId="0" borderId="116" xfId="1" applyNumberFormat="1" applyFont="1" applyFill="1" applyBorder="1" applyAlignment="1" applyProtection="1">
      <alignment horizontal="center" vertical="center" wrapText="1"/>
      <protection locked="0"/>
    </xf>
    <xf numFmtId="3" fontId="34" fillId="0" borderId="116" xfId="1" applyNumberFormat="1" applyFont="1" applyFill="1" applyBorder="1" applyAlignment="1">
      <alignment horizontal="center" vertical="center" wrapText="1"/>
    </xf>
    <xf numFmtId="1" fontId="2" fillId="0" borderId="121" xfId="1" applyNumberFormat="1" applyFont="1" applyBorder="1" applyAlignment="1">
      <alignment horizontal="center" vertical="center" wrapText="1"/>
    </xf>
    <xf numFmtId="1" fontId="2" fillId="0" borderId="125" xfId="1" applyNumberFormat="1" applyFont="1" applyBorder="1" applyAlignment="1">
      <alignment horizontal="center" vertical="center" wrapText="1"/>
    </xf>
    <xf numFmtId="1" fontId="2" fillId="0" borderId="113" xfId="1" applyNumberFormat="1" applyFont="1" applyBorder="1" applyAlignment="1">
      <alignment horizontal="center" vertical="center" wrapText="1"/>
    </xf>
    <xf numFmtId="164" fontId="45" fillId="0" borderId="121" xfId="1" applyNumberFormat="1" applyFont="1" applyBorder="1" applyAlignment="1">
      <alignment horizontal="center" vertical="center" wrapText="1"/>
    </xf>
    <xf numFmtId="164" fontId="45" fillId="0" borderId="125" xfId="1" applyNumberFormat="1" applyFont="1" applyBorder="1" applyAlignment="1">
      <alignment horizontal="center" vertical="center" wrapText="1"/>
    </xf>
    <xf numFmtId="164" fontId="45" fillId="0" borderId="113" xfId="1" applyNumberFormat="1" applyFont="1" applyBorder="1" applyAlignment="1">
      <alignment horizontal="center" vertical="center" wrapText="1"/>
    </xf>
    <xf numFmtId="0" fontId="34" fillId="0" borderId="116" xfId="1" applyFont="1" applyFill="1" applyBorder="1" applyAlignment="1">
      <alignment horizontal="center" vertical="center"/>
    </xf>
    <xf numFmtId="0" fontId="2" fillId="0" borderId="116" xfId="1" applyFont="1" applyFill="1" applyBorder="1" applyAlignment="1">
      <alignment horizontal="center" vertical="center"/>
    </xf>
    <xf numFmtId="0" fontId="38" fillId="0" borderId="0" xfId="1" applyFont="1" applyAlignment="1">
      <alignment horizontal="center"/>
    </xf>
    <xf numFmtId="0" fontId="35" fillId="0" borderId="116" xfId="1" applyFont="1" applyFill="1" applyBorder="1" applyAlignment="1">
      <alignment horizontal="center" vertical="center"/>
    </xf>
    <xf numFmtId="9" fontId="1" fillId="0" borderId="100" xfId="24" applyFont="1" applyBorder="1" applyAlignment="1">
      <alignment horizontal="center" vertical="center" wrapText="1"/>
    </xf>
    <xf numFmtId="9" fontId="1" fillId="0" borderId="72" xfId="24" applyFont="1" applyBorder="1" applyAlignment="1">
      <alignment horizontal="center" vertical="center" wrapText="1"/>
    </xf>
    <xf numFmtId="3" fontId="35" fillId="18" borderId="100" xfId="1" applyNumberFormat="1" applyFont="1" applyFill="1" applyBorder="1" applyAlignment="1">
      <alignment horizontal="center" vertical="center" wrapText="1"/>
    </xf>
    <xf numFmtId="3" fontId="35" fillId="18" borderId="72" xfId="1" applyNumberFormat="1" applyFont="1" applyFill="1" applyBorder="1" applyAlignment="1">
      <alignment horizontal="center" vertical="center" wrapText="1"/>
    </xf>
    <xf numFmtId="3" fontId="1" fillId="0" borderId="129" xfId="1" applyNumberFormat="1" applyFont="1" applyBorder="1" applyAlignment="1">
      <alignment horizontal="center" vertical="center" wrapText="1"/>
    </xf>
    <xf numFmtId="3" fontId="1" fillId="0" borderId="125" xfId="1" applyNumberFormat="1" applyFont="1" applyBorder="1" applyAlignment="1">
      <alignment horizontal="center" vertical="center" wrapText="1"/>
    </xf>
    <xf numFmtId="3" fontId="1" fillId="0" borderId="113" xfId="1" applyNumberFormat="1" applyFont="1" applyBorder="1" applyAlignment="1">
      <alignment horizontal="center" vertical="center" wrapText="1"/>
    </xf>
    <xf numFmtId="3" fontId="35" fillId="18" borderId="118" xfId="1" applyNumberFormat="1" applyFont="1" applyFill="1" applyBorder="1" applyAlignment="1">
      <alignment horizontal="center" vertical="center" wrapText="1"/>
    </xf>
    <xf numFmtId="3" fontId="35" fillId="18" borderId="5" xfId="1" applyNumberFormat="1" applyFont="1" applyFill="1" applyBorder="1" applyAlignment="1">
      <alignment horizontal="center" vertical="center" wrapText="1"/>
    </xf>
    <xf numFmtId="3" fontId="35" fillId="13" borderId="118" xfId="1" applyNumberFormat="1" applyFont="1" applyFill="1" applyBorder="1" applyAlignment="1">
      <alignment horizontal="center" vertical="center" wrapText="1"/>
    </xf>
    <xf numFmtId="3" fontId="35" fillId="13" borderId="5" xfId="1" applyNumberFormat="1" applyFont="1" applyFill="1" applyBorder="1" applyAlignment="1">
      <alignment horizontal="center" vertical="center" wrapText="1"/>
    </xf>
    <xf numFmtId="3" fontId="35" fillId="2" borderId="100" xfId="1" applyNumberFormat="1" applyFont="1" applyFill="1" applyBorder="1" applyAlignment="1">
      <alignment horizontal="center" vertical="center" wrapText="1"/>
    </xf>
    <xf numFmtId="3" fontId="35" fillId="2" borderId="72" xfId="1" applyNumberFormat="1" applyFont="1" applyFill="1" applyBorder="1" applyAlignment="1">
      <alignment horizontal="center" vertical="center" wrapText="1"/>
    </xf>
    <xf numFmtId="0" fontId="2" fillId="17" borderId="77" xfId="1" applyFont="1" applyFill="1" applyBorder="1" applyAlignment="1">
      <alignment horizontal="left" vertical="center"/>
    </xf>
    <xf numFmtId="0" fontId="2" fillId="17" borderId="126" xfId="1" applyFont="1" applyFill="1" applyBorder="1" applyAlignment="1">
      <alignment horizontal="left" vertical="center"/>
    </xf>
    <xf numFmtId="0" fontId="2" fillId="17" borderId="114" xfId="1" applyFont="1" applyFill="1" applyBorder="1" applyAlignment="1">
      <alignment horizontal="left" vertical="center"/>
    </xf>
    <xf numFmtId="9" fontId="1" fillId="0" borderId="118" xfId="24" applyFont="1" applyBorder="1" applyAlignment="1" applyProtection="1">
      <alignment horizontal="center" vertical="center" wrapText="1"/>
      <protection locked="0"/>
    </xf>
    <xf numFmtId="9" fontId="1" fillId="0" borderId="117" xfId="24" applyFont="1" applyBorder="1" applyAlignment="1" applyProtection="1">
      <alignment horizontal="center" vertical="center" wrapText="1"/>
      <protection locked="0"/>
    </xf>
    <xf numFmtId="3" fontId="1" fillId="0" borderId="130" xfId="1" applyNumberFormat="1" applyFont="1" applyBorder="1" applyAlignment="1" applyProtection="1">
      <alignment horizontal="center" vertical="center" wrapText="1"/>
      <protection locked="0"/>
    </xf>
    <xf numFmtId="3" fontId="1" fillId="0" borderId="131" xfId="1" applyNumberFormat="1" applyFont="1" applyBorder="1" applyAlignment="1" applyProtection="1">
      <alignment horizontal="center" vertical="center" wrapText="1"/>
      <protection locked="0"/>
    </xf>
    <xf numFmtId="3" fontId="1" fillId="0" borderId="117" xfId="1" applyNumberFormat="1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>
      <alignment horizontal="center" vertical="center" wrapText="1"/>
    </xf>
    <xf numFmtId="0" fontId="18" fillId="0" borderId="8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85" xfId="0" applyFont="1" applyBorder="1" applyAlignment="1">
      <alignment horizontal="center" vertical="center"/>
    </xf>
    <xf numFmtId="0" fontId="18" fillId="0" borderId="84" xfId="0" applyFont="1" applyBorder="1" applyAlignment="1">
      <alignment horizontal="center" vertical="center"/>
    </xf>
    <xf numFmtId="0" fontId="20" fillId="0" borderId="67" xfId="4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5">
    <cellStyle name="Hiperlink" xfId="6" builtinId="8" hidden="1"/>
    <cellStyle name="Hiperlink" xfId="8" builtinId="8" hidden="1"/>
    <cellStyle name="Hiperlink" xfId="10" builtinId="8" hidden="1"/>
    <cellStyle name="Hiperlink" xfId="12" builtinId="8" hidden="1"/>
    <cellStyle name="Hiperlink" xfId="14" builtinId="8" hidden="1"/>
    <cellStyle name="Hiperlink" xfId="16" builtinId="8" hidden="1"/>
    <cellStyle name="Hiperlink" xfId="18" builtinId="8" hidden="1"/>
    <cellStyle name="Hiperlink" xfId="20" builtinId="8" hidden="1"/>
    <cellStyle name="Hiperlink" xfId="22" builtinId="8" hidden="1"/>
    <cellStyle name="Hiperlink Visitado" xfId="7" builtinId="9" hidden="1"/>
    <cellStyle name="Hiperlink Visitado" xfId="9" builtinId="9" hidden="1"/>
    <cellStyle name="Hiperlink Visitado" xfId="11" builtinId="9" hidden="1"/>
    <cellStyle name="Hiperlink Visitado" xfId="13" builtinId="9" hidden="1"/>
    <cellStyle name="Hiperlink Visitado" xfId="15" builtinId="9" hidden="1"/>
    <cellStyle name="Hiperlink Visitado" xfId="17" builtinId="9" hidden="1"/>
    <cellStyle name="Hiperlink Visitado" xfId="19" builtinId="9" hidden="1"/>
    <cellStyle name="Hiperlink Visitado" xfId="21" builtinId="9" hidden="1"/>
    <cellStyle name="Hiperlink Visitado" xfId="23" builtinId="9" hidden="1"/>
    <cellStyle name="Normal" xfId="0" builtinId="0"/>
    <cellStyle name="Normal 2" xfId="1" xr:uid="{00000000-0005-0000-0000-000013000000}"/>
    <cellStyle name="Normal 3" xfId="4" xr:uid="{00000000-0005-0000-0000-000014000000}"/>
    <cellStyle name="Porcentagem" xfId="24" builtinId="5"/>
    <cellStyle name="Porcentagem 2" xfId="2" xr:uid="{00000000-0005-0000-0000-000016000000}"/>
    <cellStyle name="Vírgula 2" xfId="3" xr:uid="{00000000-0005-0000-0000-000018000000}"/>
    <cellStyle name="Vírgula 3" xfId="5" xr:uid="{00000000-0005-0000-0000-000019000000}"/>
  </cellStyles>
  <dxfs count="0"/>
  <tableStyles count="0" defaultTableStyle="TableStyleMedium2" defaultPivotStyle="PivotStyleLight16"/>
  <colors>
    <mruColors>
      <color rgb="FFFFFF99"/>
      <color rgb="FFFFFF66"/>
      <color rgb="FF00CC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390525</xdr:colOff>
      <xdr:row>15</xdr:row>
      <xdr:rowOff>0</xdr:rowOff>
    </xdr:from>
    <xdr:to>
      <xdr:col>0</xdr:col>
      <xdr:colOff>552450</xdr:colOff>
      <xdr:row>15</xdr:row>
      <xdr:rowOff>171450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0525" y="5419725"/>
          <a:ext cx="161925" cy="171450"/>
        </a:xfrm>
        <a:prstGeom prst="rect">
          <a:avLst/>
        </a:prstGeom>
        <a:solidFill>
          <a:schemeClr val="bg1">
            <a:lumMod val="7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0</xdr:col>
      <xdr:colOff>400050</xdr:colOff>
      <xdr:row>17</xdr:row>
      <xdr:rowOff>9525</xdr:rowOff>
    </xdr:from>
    <xdr:to>
      <xdr:col>0</xdr:col>
      <xdr:colOff>561975</xdr:colOff>
      <xdr:row>17</xdr:row>
      <xdr:rowOff>180975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0050" y="5810250"/>
          <a:ext cx="161925" cy="171450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1476375</xdr:colOff>
      <xdr:row>0</xdr:row>
      <xdr:rowOff>83344</xdr:rowOff>
    </xdr:from>
    <xdr:to>
      <xdr:col>16</xdr:col>
      <xdr:colOff>219867</xdr:colOff>
      <xdr:row>3</xdr:row>
      <xdr:rowOff>30429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EE14884E-9296-4E85-B14C-A15DB816389C}"/>
            </a:ext>
          </a:extLst>
        </xdr:cNvPr>
        <xdr:cNvGrpSpPr/>
      </xdr:nvGrpSpPr>
      <xdr:grpSpPr>
        <a:xfrm>
          <a:off x="1476375" y="83344"/>
          <a:ext cx="13495336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F9B274A1-ECBF-484A-86A2-A29D128A4DBB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2021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7F311C1F-005C-4494-B729-82D21BFCCCC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E5E62D3F-C96C-43E2-BB28-5E078920F5B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4F4EA8AE-7DB6-4A4B-9D6F-4D05635D76C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1273969</xdr:colOff>
      <xdr:row>0</xdr:row>
      <xdr:rowOff>95251</xdr:rowOff>
    </xdr:from>
    <xdr:to>
      <xdr:col>16</xdr:col>
      <xdr:colOff>124617</xdr:colOff>
      <xdr:row>3</xdr:row>
      <xdr:rowOff>42336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66A6C1F4-A4D0-4476-A01E-175A5C7FC682}"/>
            </a:ext>
          </a:extLst>
        </xdr:cNvPr>
        <xdr:cNvGrpSpPr/>
      </xdr:nvGrpSpPr>
      <xdr:grpSpPr>
        <a:xfrm>
          <a:off x="1273969" y="95251"/>
          <a:ext cx="13495336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432ED59A-D82C-490D-A70F-1597C07C5287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2021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A1D821EE-C978-4BFE-8235-3148356DF6A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75360D99-873B-40A7-AC8A-EB755AE13B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58252F2E-4691-44FF-8DC8-4177E8E5BA7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976312</xdr:colOff>
      <xdr:row>0</xdr:row>
      <xdr:rowOff>83344</xdr:rowOff>
    </xdr:from>
    <xdr:to>
      <xdr:col>16</xdr:col>
      <xdr:colOff>231773</xdr:colOff>
      <xdr:row>3</xdr:row>
      <xdr:rowOff>30429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2DE781EC-66DB-4EFD-89B3-F5858C2D95A1}"/>
            </a:ext>
          </a:extLst>
        </xdr:cNvPr>
        <xdr:cNvGrpSpPr/>
      </xdr:nvGrpSpPr>
      <xdr:grpSpPr>
        <a:xfrm>
          <a:off x="976312" y="83344"/>
          <a:ext cx="13614399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646DBEF4-7A11-401D-AF69-0D4723B56318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2021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4A1F7447-8062-4E7D-ADB5-1D5E195914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4982FCE0-B97D-47EF-9E5D-1D79BB67C3D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1F200B99-8727-4E28-A266-57567E84DA5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1119188</xdr:colOff>
      <xdr:row>0</xdr:row>
      <xdr:rowOff>83344</xdr:rowOff>
    </xdr:from>
    <xdr:to>
      <xdr:col>16</xdr:col>
      <xdr:colOff>207961</xdr:colOff>
      <xdr:row>3</xdr:row>
      <xdr:rowOff>30429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F5A0746E-E765-4CCD-9CCA-BD9366D9502D}"/>
            </a:ext>
          </a:extLst>
        </xdr:cNvPr>
        <xdr:cNvGrpSpPr/>
      </xdr:nvGrpSpPr>
      <xdr:grpSpPr>
        <a:xfrm>
          <a:off x="1119188" y="83344"/>
          <a:ext cx="13626304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58A0A690-FB9B-43B5-A628-603046BFD549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2021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30CB0184-D28E-4B6C-BD92-7AB6156443A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6FA02041-67D4-4C6A-805A-3583E7C7C8A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1C3403A7-6654-4E14-8B98-B8EEC00F769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1404937</xdr:colOff>
      <xdr:row>0</xdr:row>
      <xdr:rowOff>83344</xdr:rowOff>
    </xdr:from>
    <xdr:to>
      <xdr:col>15</xdr:col>
      <xdr:colOff>600867</xdr:colOff>
      <xdr:row>3</xdr:row>
      <xdr:rowOff>30429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11750B16-8D41-4761-BF0A-C51A91E8A9BE}"/>
            </a:ext>
          </a:extLst>
        </xdr:cNvPr>
        <xdr:cNvGrpSpPr/>
      </xdr:nvGrpSpPr>
      <xdr:grpSpPr>
        <a:xfrm>
          <a:off x="1404937" y="83344"/>
          <a:ext cx="13495336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F37505A6-7CC4-4980-B9B4-95AA4EAF3480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2021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30289E61-83EA-4C83-BDE7-144DC5FB1B2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9639602E-2951-4859-B3F2-108236B872A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5757CCA9-7B49-42EF-AEAC-A8D465FE98F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1035844</xdr:colOff>
      <xdr:row>0</xdr:row>
      <xdr:rowOff>95250</xdr:rowOff>
    </xdr:from>
    <xdr:to>
      <xdr:col>16</xdr:col>
      <xdr:colOff>124617</xdr:colOff>
      <xdr:row>3</xdr:row>
      <xdr:rowOff>42335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C356D02E-09AA-44A2-920A-AD01682FCC84}"/>
            </a:ext>
          </a:extLst>
        </xdr:cNvPr>
        <xdr:cNvGrpSpPr/>
      </xdr:nvGrpSpPr>
      <xdr:grpSpPr>
        <a:xfrm>
          <a:off x="1035844" y="95250"/>
          <a:ext cx="13495336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5528F24C-4BDF-4B96-A2AD-05684A95266C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2021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6C361E3B-F31B-4898-BE7D-3594BB676E1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m 408">
            <a:extLst>
              <a:ext uri="{FF2B5EF4-FFF2-40B4-BE49-F238E27FC236}">
                <a16:creationId xmlns:a16="http://schemas.microsoft.com/office/drawing/2014/main" id="{A4CCAD38-E1BF-40B3-8005-D97AEB3922F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m 407">
            <a:extLst>
              <a:ext uri="{FF2B5EF4-FFF2-40B4-BE49-F238E27FC236}">
                <a16:creationId xmlns:a16="http://schemas.microsoft.com/office/drawing/2014/main" id="{E4100485-1397-4B17-AD1B-0A44738F89C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1845470</xdr:colOff>
      <xdr:row>0</xdr:row>
      <xdr:rowOff>71438</xdr:rowOff>
    </xdr:from>
    <xdr:to>
      <xdr:col>16</xdr:col>
      <xdr:colOff>124618</xdr:colOff>
      <xdr:row>3</xdr:row>
      <xdr:rowOff>18523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BA03F8A6-A76F-4BBC-99DD-6CD159EB509D}"/>
            </a:ext>
          </a:extLst>
        </xdr:cNvPr>
        <xdr:cNvGrpSpPr/>
      </xdr:nvGrpSpPr>
      <xdr:grpSpPr>
        <a:xfrm>
          <a:off x="1845470" y="71438"/>
          <a:ext cx="13495336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371528B3-0C29-481B-8B80-96DF98E212C6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2021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6452D5EE-822E-47DD-98A7-2404B09A637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E6668EB6-D808-4B6B-BE7E-5E1D5B667D1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0FA387C1-88C0-40B0-B075-70C72B92A70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1095375</xdr:colOff>
      <xdr:row>0</xdr:row>
      <xdr:rowOff>95250</xdr:rowOff>
    </xdr:from>
    <xdr:to>
      <xdr:col>16</xdr:col>
      <xdr:colOff>255586</xdr:colOff>
      <xdr:row>3</xdr:row>
      <xdr:rowOff>42335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33D325E8-972A-4440-9488-D257C48C5231}"/>
            </a:ext>
          </a:extLst>
        </xdr:cNvPr>
        <xdr:cNvGrpSpPr/>
      </xdr:nvGrpSpPr>
      <xdr:grpSpPr>
        <a:xfrm>
          <a:off x="1095375" y="95250"/>
          <a:ext cx="13495336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27B65B62-7C69-4942-BEFA-BDB6FC653056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2021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1EDD5218-1CD3-4079-8B6C-5D4A0A3D3EE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49521902-7071-4D6C-BDB5-A66E4C19C16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0585DB84-9450-441E-8B4B-6C9AEFEE6D4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976312</xdr:colOff>
      <xdr:row>0</xdr:row>
      <xdr:rowOff>95250</xdr:rowOff>
    </xdr:from>
    <xdr:to>
      <xdr:col>16</xdr:col>
      <xdr:colOff>196054</xdr:colOff>
      <xdr:row>3</xdr:row>
      <xdr:rowOff>42335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B6664DA8-C7FA-4BFC-8E13-74EA575EB94C}"/>
            </a:ext>
          </a:extLst>
        </xdr:cNvPr>
        <xdr:cNvGrpSpPr/>
      </xdr:nvGrpSpPr>
      <xdr:grpSpPr>
        <a:xfrm>
          <a:off x="976312" y="95250"/>
          <a:ext cx="13495336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26863B43-EA83-448E-8D59-894684244A58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2021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98A72E9E-7845-452E-8A43-24AEF22922C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E1D9B5C8-E55F-40F5-BF70-763D48F891D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4A3D571D-38E5-4DC5-A0B6-54D829F7C3A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1071563</xdr:colOff>
      <xdr:row>0</xdr:row>
      <xdr:rowOff>95250</xdr:rowOff>
    </xdr:from>
    <xdr:to>
      <xdr:col>16</xdr:col>
      <xdr:colOff>291305</xdr:colOff>
      <xdr:row>3</xdr:row>
      <xdr:rowOff>42335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63D9E4EE-FD75-446F-8F99-2ACBE7419E86}"/>
            </a:ext>
          </a:extLst>
        </xdr:cNvPr>
        <xdr:cNvGrpSpPr/>
      </xdr:nvGrpSpPr>
      <xdr:grpSpPr>
        <a:xfrm>
          <a:off x="1071563" y="95250"/>
          <a:ext cx="13495336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6292E92F-76E9-4F4C-90EE-2791C2D8E2CC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2021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4953CEEA-0200-47B3-8804-0DE7AA88B3A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m 408">
            <a:extLst>
              <a:ext uri="{FF2B5EF4-FFF2-40B4-BE49-F238E27FC236}">
                <a16:creationId xmlns:a16="http://schemas.microsoft.com/office/drawing/2014/main" id="{4EFF1516-5ECC-42A7-9B5F-972371F439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m 407">
            <a:extLst>
              <a:ext uri="{FF2B5EF4-FFF2-40B4-BE49-F238E27FC236}">
                <a16:creationId xmlns:a16="http://schemas.microsoft.com/office/drawing/2014/main" id="{7730448E-0FB7-45DF-9D8E-81043C4E48A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1452561</xdr:colOff>
      <xdr:row>0</xdr:row>
      <xdr:rowOff>82021</xdr:rowOff>
    </xdr:from>
    <xdr:to>
      <xdr:col>16</xdr:col>
      <xdr:colOff>100803</xdr:colOff>
      <xdr:row>3</xdr:row>
      <xdr:rowOff>29106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37FED3AC-0F54-47AF-818C-6588AF97686D}"/>
            </a:ext>
          </a:extLst>
        </xdr:cNvPr>
        <xdr:cNvGrpSpPr/>
      </xdr:nvGrpSpPr>
      <xdr:grpSpPr>
        <a:xfrm>
          <a:off x="1452561" y="82021"/>
          <a:ext cx="13495336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7700F553-53D9-483D-8766-7AC9703AE0B9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2021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233D6F49-CAFB-4DD3-9B6B-54B944AEEF2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6297ECE8-719E-4A47-BDAF-12FC7A9FF1F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414D9939-7012-4260-86E5-67C2AB8B9F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964406</xdr:colOff>
      <xdr:row>0</xdr:row>
      <xdr:rowOff>95250</xdr:rowOff>
    </xdr:from>
    <xdr:to>
      <xdr:col>16</xdr:col>
      <xdr:colOff>184148</xdr:colOff>
      <xdr:row>3</xdr:row>
      <xdr:rowOff>42335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C622A181-E4EE-4500-9227-E1FA302D3E8F}"/>
            </a:ext>
          </a:extLst>
        </xdr:cNvPr>
        <xdr:cNvGrpSpPr/>
      </xdr:nvGrpSpPr>
      <xdr:grpSpPr>
        <a:xfrm>
          <a:off x="964406" y="95250"/>
          <a:ext cx="13495336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BB8B00CB-F744-4188-A087-66BD3B34B9F9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2021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5739D9CE-E489-4DA6-A8AE-453357F01D4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m 408">
            <a:extLst>
              <a:ext uri="{FF2B5EF4-FFF2-40B4-BE49-F238E27FC236}">
                <a16:creationId xmlns:a16="http://schemas.microsoft.com/office/drawing/2014/main" id="{4F6A69F7-827D-4BD1-B1C7-5F839B37029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m 407">
            <a:extLst>
              <a:ext uri="{FF2B5EF4-FFF2-40B4-BE49-F238E27FC236}">
                <a16:creationId xmlns:a16="http://schemas.microsoft.com/office/drawing/2014/main" id="{90849833-E0A9-43EC-9D95-62992CAB109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1023939</xdr:colOff>
      <xdr:row>0</xdr:row>
      <xdr:rowOff>83343</xdr:rowOff>
    </xdr:from>
    <xdr:to>
      <xdr:col>16</xdr:col>
      <xdr:colOff>243681</xdr:colOff>
      <xdr:row>3</xdr:row>
      <xdr:rowOff>30428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74041564-B16D-4EC3-A1E5-0265BFD746ED}"/>
            </a:ext>
          </a:extLst>
        </xdr:cNvPr>
        <xdr:cNvGrpSpPr/>
      </xdr:nvGrpSpPr>
      <xdr:grpSpPr>
        <a:xfrm>
          <a:off x="1023939" y="83343"/>
          <a:ext cx="13495336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1A69DB3C-6327-4AE8-AF66-0366DD0ECF25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2021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3B4FBABA-6F5E-4053-94EB-E8BB6CEB16B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m 408">
            <a:extLst>
              <a:ext uri="{FF2B5EF4-FFF2-40B4-BE49-F238E27FC236}">
                <a16:creationId xmlns:a16="http://schemas.microsoft.com/office/drawing/2014/main" id="{CEFE4C17-4724-45E5-9B13-B53C3030B6F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m 407">
            <a:extLst>
              <a:ext uri="{FF2B5EF4-FFF2-40B4-BE49-F238E27FC236}">
                <a16:creationId xmlns:a16="http://schemas.microsoft.com/office/drawing/2014/main" id="{7DCD00F8-B9B7-418B-A6CE-ED194823D0C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1202531</xdr:colOff>
      <xdr:row>0</xdr:row>
      <xdr:rowOff>71438</xdr:rowOff>
    </xdr:from>
    <xdr:to>
      <xdr:col>16</xdr:col>
      <xdr:colOff>219867</xdr:colOff>
      <xdr:row>3</xdr:row>
      <xdr:rowOff>18523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CF352A29-8B64-4AA2-87CC-3F5FDD2EAD63}"/>
            </a:ext>
          </a:extLst>
        </xdr:cNvPr>
        <xdr:cNvGrpSpPr/>
      </xdr:nvGrpSpPr>
      <xdr:grpSpPr>
        <a:xfrm>
          <a:off x="1202531" y="71438"/>
          <a:ext cx="13495336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9A93AD7E-DEDD-4184-A6CF-1D226DC48C9E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2021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F07F224E-60B7-4FD2-965C-0218B22C503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9CA2E954-C8CD-4A65-9F8D-42F43A5BE34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E2780E83-1260-4933-B912-2CCEF743EE4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607219</xdr:colOff>
      <xdr:row>0</xdr:row>
      <xdr:rowOff>95250</xdr:rowOff>
    </xdr:from>
    <xdr:to>
      <xdr:col>16</xdr:col>
      <xdr:colOff>327024</xdr:colOff>
      <xdr:row>3</xdr:row>
      <xdr:rowOff>42335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784C3A5A-93DF-420B-9C44-010BD89B613D}"/>
            </a:ext>
          </a:extLst>
        </xdr:cNvPr>
        <xdr:cNvGrpSpPr/>
      </xdr:nvGrpSpPr>
      <xdr:grpSpPr>
        <a:xfrm>
          <a:off x="607219" y="95250"/>
          <a:ext cx="13769180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A1F03565-365C-46E2-B7A9-6D2F3A062C9C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2021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C1B29701-8F28-4C76-9963-C57B469A583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58F5B62A-AE56-4D1D-90E9-A9607966F2C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DCB10574-470E-40CC-8AFB-B7D09C83CF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1083469</xdr:colOff>
      <xdr:row>0</xdr:row>
      <xdr:rowOff>71438</xdr:rowOff>
    </xdr:from>
    <xdr:to>
      <xdr:col>16</xdr:col>
      <xdr:colOff>362742</xdr:colOff>
      <xdr:row>3</xdr:row>
      <xdr:rowOff>18523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44186003-F3BE-45F8-902E-5F1DF62C7FA2}"/>
            </a:ext>
          </a:extLst>
        </xdr:cNvPr>
        <xdr:cNvGrpSpPr/>
      </xdr:nvGrpSpPr>
      <xdr:grpSpPr>
        <a:xfrm>
          <a:off x="1083469" y="71438"/>
          <a:ext cx="13495336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BDBDCAE8-2AB7-4593-AAF7-986C8BAE58D5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2021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8" name="Imagem 406">
            <a:extLst>
              <a:ext uri="{FF2B5EF4-FFF2-40B4-BE49-F238E27FC236}">
                <a16:creationId xmlns:a16="http://schemas.microsoft.com/office/drawing/2014/main" id="{68DF1768-3AA5-429F-9A11-7FF14D3BAF2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m 408">
            <a:extLst>
              <a:ext uri="{FF2B5EF4-FFF2-40B4-BE49-F238E27FC236}">
                <a16:creationId xmlns:a16="http://schemas.microsoft.com/office/drawing/2014/main" id="{9F21772E-EE01-478C-B8D4-836C8C47E7B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m 407">
            <a:extLst>
              <a:ext uri="{FF2B5EF4-FFF2-40B4-BE49-F238E27FC236}">
                <a16:creationId xmlns:a16="http://schemas.microsoft.com/office/drawing/2014/main" id="{81D22CCE-6CB3-40C1-A618-02998E787D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0</xdr:row>
      <xdr:rowOff>83344</xdr:rowOff>
    </xdr:from>
    <xdr:to>
      <xdr:col>16</xdr:col>
      <xdr:colOff>267492</xdr:colOff>
      <xdr:row>3</xdr:row>
      <xdr:rowOff>30429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C2A92C14-BB02-43D4-AC4B-96368F9F65DB}"/>
            </a:ext>
          </a:extLst>
        </xdr:cNvPr>
        <xdr:cNvGrpSpPr/>
      </xdr:nvGrpSpPr>
      <xdr:grpSpPr>
        <a:xfrm>
          <a:off x="952500" y="83344"/>
          <a:ext cx="13495336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660E11E1-0F36-4E72-9AE3-4E3C721C5683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2021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E6310790-3144-4904-9CD3-6EB51A90711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61EBC2D6-9FF5-4C86-98E4-DE68892351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A91A307F-CE33-444B-B5D8-C0931A39ECD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1154901</xdr:colOff>
      <xdr:row>0</xdr:row>
      <xdr:rowOff>119063</xdr:rowOff>
    </xdr:from>
    <xdr:to>
      <xdr:col>16</xdr:col>
      <xdr:colOff>196049</xdr:colOff>
      <xdr:row>3</xdr:row>
      <xdr:rowOff>66148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B7E1368F-9728-4080-837C-6F06E4D1E252}"/>
            </a:ext>
          </a:extLst>
        </xdr:cNvPr>
        <xdr:cNvGrpSpPr/>
      </xdr:nvGrpSpPr>
      <xdr:grpSpPr>
        <a:xfrm>
          <a:off x="1154901" y="119063"/>
          <a:ext cx="13495336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2593F3AC-9ADF-41CF-B6E4-0C4C7D423C7C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2021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3D1624F1-E524-4AF9-AA68-367CEBEA7FD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871F66C3-4EF9-434B-908E-6145E4AC326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475369B9-2D06-4CDC-82D9-38EE96C17D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1095375</xdr:colOff>
      <xdr:row>0</xdr:row>
      <xdr:rowOff>107157</xdr:rowOff>
    </xdr:from>
    <xdr:to>
      <xdr:col>16</xdr:col>
      <xdr:colOff>303211</xdr:colOff>
      <xdr:row>3</xdr:row>
      <xdr:rowOff>54242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D72445F7-4606-490F-A66B-41B43B824E72}"/>
            </a:ext>
          </a:extLst>
        </xdr:cNvPr>
        <xdr:cNvGrpSpPr/>
      </xdr:nvGrpSpPr>
      <xdr:grpSpPr>
        <a:xfrm>
          <a:off x="1095375" y="107157"/>
          <a:ext cx="13983492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9D6B0185-079E-49F7-A29A-1F3ABEA80467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2021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5BA1E0D3-9D73-4C3B-8A38-D4BFD29A61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CA7B4750-7F5B-4FB3-8324-B5410939E18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43E116D7-67A6-414C-947B-CD60E1B9E7E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1154907</xdr:colOff>
      <xdr:row>0</xdr:row>
      <xdr:rowOff>83344</xdr:rowOff>
    </xdr:from>
    <xdr:to>
      <xdr:col>16</xdr:col>
      <xdr:colOff>172243</xdr:colOff>
      <xdr:row>3</xdr:row>
      <xdr:rowOff>30429</xdr:rowOff>
    </xdr:to>
    <xdr:grpSp>
      <xdr:nvGrpSpPr>
        <xdr:cNvPr id="14" name="Agrupar 13">
          <a:extLst>
            <a:ext uri="{FF2B5EF4-FFF2-40B4-BE49-F238E27FC236}">
              <a16:creationId xmlns:a16="http://schemas.microsoft.com/office/drawing/2014/main" id="{023BFA7B-FE5F-49B6-8E45-52E99B6E8853}"/>
            </a:ext>
          </a:extLst>
        </xdr:cNvPr>
        <xdr:cNvGrpSpPr/>
      </xdr:nvGrpSpPr>
      <xdr:grpSpPr>
        <a:xfrm>
          <a:off x="1154907" y="83344"/>
          <a:ext cx="13542961" cy="994835"/>
          <a:chOff x="1175809" y="74083"/>
          <a:chExt cx="13495336" cy="994835"/>
        </a:xfrm>
      </xdr:grpSpPr>
      <xdr:sp macro="" textlink="">
        <xdr:nvSpPr>
          <xdr:cNvPr id="15" name="CaixaDeTexto 14">
            <a:extLst>
              <a:ext uri="{FF2B5EF4-FFF2-40B4-BE49-F238E27FC236}">
                <a16:creationId xmlns:a16="http://schemas.microsoft.com/office/drawing/2014/main" id="{823D34C6-6850-4AF1-B2DA-3656884A0516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2021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6" name="Imagem 406">
            <a:extLst>
              <a:ext uri="{FF2B5EF4-FFF2-40B4-BE49-F238E27FC236}">
                <a16:creationId xmlns:a16="http://schemas.microsoft.com/office/drawing/2014/main" id="{78568356-0503-4E16-87C1-6A26D8D4F7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Imagem 408">
            <a:extLst>
              <a:ext uri="{FF2B5EF4-FFF2-40B4-BE49-F238E27FC236}">
                <a16:creationId xmlns:a16="http://schemas.microsoft.com/office/drawing/2014/main" id="{6F648332-AA49-491D-8884-497925384C4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" name="Imagem 407">
            <a:extLst>
              <a:ext uri="{FF2B5EF4-FFF2-40B4-BE49-F238E27FC236}">
                <a16:creationId xmlns:a16="http://schemas.microsoft.com/office/drawing/2014/main" id="{9EEB5CAC-6674-4373-B480-AFA7FCFDDE4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940594</xdr:colOff>
      <xdr:row>0</xdr:row>
      <xdr:rowOff>71438</xdr:rowOff>
    </xdr:from>
    <xdr:to>
      <xdr:col>16</xdr:col>
      <xdr:colOff>17461</xdr:colOff>
      <xdr:row>3</xdr:row>
      <xdr:rowOff>18523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17DCA762-1CF9-4B42-A37C-B92A943183F8}"/>
            </a:ext>
          </a:extLst>
        </xdr:cNvPr>
        <xdr:cNvGrpSpPr/>
      </xdr:nvGrpSpPr>
      <xdr:grpSpPr>
        <a:xfrm>
          <a:off x="940594" y="71438"/>
          <a:ext cx="13495336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401DBED4-4803-4C98-90D6-44693735138A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2021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2BCFEBC2-D0A4-490B-BFBA-A7449D411C6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2BA02EB8-FB9F-488B-B184-2380CFF243D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802AB6C4-C774-423F-9A83-57982CC3847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1083468</xdr:colOff>
      <xdr:row>0</xdr:row>
      <xdr:rowOff>95250</xdr:rowOff>
    </xdr:from>
    <xdr:to>
      <xdr:col>16</xdr:col>
      <xdr:colOff>136523</xdr:colOff>
      <xdr:row>3</xdr:row>
      <xdr:rowOff>42335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3758482C-5460-47DA-8410-431E3A662E51}"/>
            </a:ext>
          </a:extLst>
        </xdr:cNvPr>
        <xdr:cNvGrpSpPr/>
      </xdr:nvGrpSpPr>
      <xdr:grpSpPr>
        <a:xfrm>
          <a:off x="1083468" y="95250"/>
          <a:ext cx="13876336" cy="994835"/>
          <a:chOff x="1175809" y="74083"/>
          <a:chExt cx="13495336" cy="994835"/>
        </a:xfrm>
      </xdr:grpSpPr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39DD8765-CE70-400A-89BC-FE1343D2829C}"/>
              </a:ext>
            </a:extLst>
          </xdr:cNvPr>
          <xdr:cNvSpPr txBox="1"/>
        </xdr:nvSpPr>
        <xdr:spPr>
          <a:xfrm>
            <a:off x="3600995" y="560918"/>
            <a:ext cx="8284089" cy="50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REDE ASSISTENCIAL DA SUPERVISÃO</a:t>
            </a:r>
            <a:r>
              <a:rPr lang="pt-BR" sz="1200" b="1" baseline="0">
                <a:latin typeface="Arial" panose="020B0604020202020204" pitchFamily="34" charset="0"/>
                <a:cs typeface="Arial" panose="020B0604020202020204" pitchFamily="34" charset="0"/>
              </a:rPr>
              <a:t> TÉCNICA DA SAÚDE </a:t>
            </a:r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BUTANTÃ - ANO 2021 </a:t>
            </a:r>
          </a:p>
          <a:p>
            <a:pPr algn="ctr"/>
            <a:r>
              <a:rPr lang="pt-BR" sz="1200" b="1">
                <a:latin typeface="Arial" panose="020B0604020202020204" pitchFamily="34" charset="0"/>
                <a:cs typeface="Arial" panose="020B0604020202020204" pitchFamily="34" charset="0"/>
              </a:rPr>
              <a:t>OSS/SPDM – Associação Paulista para o Desenvolvimento da Medicina</a:t>
            </a:r>
          </a:p>
        </xdr:txBody>
      </xdr:sp>
      <xdr:pic>
        <xdr:nvPicPr>
          <xdr:cNvPr id="12" name="Imagem 406">
            <a:extLst>
              <a:ext uri="{FF2B5EF4-FFF2-40B4-BE49-F238E27FC236}">
                <a16:creationId xmlns:a16="http://schemas.microsoft.com/office/drawing/2014/main" id="{089D8B88-EE01-40BE-95A8-B01CC7E5A3E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300" t="23206" r="20059" b="23303"/>
          <a:stretch>
            <a:fillRect/>
          </a:stretch>
        </xdr:blipFill>
        <xdr:spPr bwMode="auto">
          <a:xfrm>
            <a:off x="13569420" y="152664"/>
            <a:ext cx="1101725" cy="7680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Imagem 408">
            <a:extLst>
              <a:ext uri="{FF2B5EF4-FFF2-40B4-BE49-F238E27FC236}">
                <a16:creationId xmlns:a16="http://schemas.microsoft.com/office/drawing/2014/main" id="{23D67391-E7FE-4B96-96FE-B1B42BCC5C6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75809" y="150001"/>
            <a:ext cx="877357" cy="7682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Imagem 407">
            <a:extLst>
              <a:ext uri="{FF2B5EF4-FFF2-40B4-BE49-F238E27FC236}">
                <a16:creationId xmlns:a16="http://schemas.microsoft.com/office/drawing/2014/main" id="{29356526-A146-498F-B320-0F2E483CFF7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177617" y="74083"/>
            <a:ext cx="844143" cy="43391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riene Teixeira Cardamone" id="{B1E31562-BDA1-4072-89E3-93FEB7FC6112}" userId="S::mariene.cardamone@butanta.spdm.org.br::5cac93f0-b332-48b3-ac71-db68232a40cd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N16" dT="2022-01-07T19:29:23.67" personId="{B1E31562-BDA1-4072-89E3-93FEB7FC6112}" id="{631BB3BE-16CC-4013-8AC0-2C77F9510848}">
    <text>1 afastado INSS, 1 gestante home office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I9" dT="2021-08-06T15:24:01.33" personId="{B1E31562-BDA1-4072-89E3-93FEB7FC6112}" id="{966DB825-BBD1-471A-887A-1FD1E4E6FBDD}">
    <text>os ACS ficaram na vacina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N12" dT="2022-01-07T18:46:11.74" personId="{B1E31562-BDA1-4072-89E3-93FEB7FC6112}" id="{B09D3C2D-7484-49F0-832F-C17AD29D8A48}">
    <text>sala de odonto em reforma, sem atendimento</text>
  </threadedComment>
  <threadedComment ref="G14" dT="2021-09-10T14:40:42.27" personId="{B1E31562-BDA1-4072-89E3-93FEB7FC6112}" id="{7B22EAEB-59B6-4E35-BEB5-79EC641DC4B1}">
    <text>home office gestante</text>
  </threadedComment>
  <threadedComment ref="I14" dT="2021-09-10T14:40:57.34" personId="{B1E31562-BDA1-4072-89E3-93FEB7FC6112}" id="{C5294C70-0A66-4670-9242-159A115F85FE}">
    <text>licença mat. desde junlho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I15" dT="2021-09-10T14:39:54.60" personId="{B1E31562-BDA1-4072-89E3-93FEB7FC6112}" id="{69B345C9-F1A3-476A-88B1-0EAAB00C5A4B}">
    <text>solicitou demissão em junho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J11" dT="2021-09-10T14:38:57.55" personId="{B1E31562-BDA1-4072-89E3-93FEB7FC6112}" id="{916C94EB-19C5-45FC-84DB-E67005918C21}">
    <text>Clínico da PMSP, foi transferido para SUVIS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4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5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5" Type="http://schemas.microsoft.com/office/2017/10/relationships/threadedComment" Target="../threadedComments/threadedComment4.xml"/><Relationship Id="rId4" Type="http://schemas.openxmlformats.org/officeDocument/2006/relationships/comments" Target="../comments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5" Type="http://schemas.microsoft.com/office/2017/10/relationships/threadedComment" Target="../threadedComments/threadedComment5.xml"/><Relationship Id="rId4" Type="http://schemas.openxmlformats.org/officeDocument/2006/relationships/comments" Target="../comments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Y18"/>
  <sheetViews>
    <sheetView zoomScale="85" zoomScaleNormal="85" zoomScalePageLayoutView="85" workbookViewId="0">
      <selection sqref="A1:Y1"/>
    </sheetView>
  </sheetViews>
  <sheetFormatPr defaultColWidth="8.85546875" defaultRowHeight="15" x14ac:dyDescent="0.25"/>
  <cols>
    <col min="1" max="1" width="63.140625" style="1" customWidth="1"/>
    <col min="2" max="2" width="11.42578125" style="1" bestFit="1" customWidth="1"/>
    <col min="3" max="3" width="10.5703125" style="1" bestFit="1" customWidth="1"/>
    <col min="4" max="4" width="11.42578125" style="1" bestFit="1" customWidth="1"/>
    <col min="5" max="5" width="10.5703125" style="1" bestFit="1" customWidth="1"/>
    <col min="6" max="6" width="11.42578125" style="1" bestFit="1" customWidth="1"/>
    <col min="7" max="7" width="10.5703125" style="1" bestFit="1" customWidth="1"/>
    <col min="8" max="8" width="11.42578125" style="1" bestFit="1" customWidth="1"/>
    <col min="9" max="9" width="10.5703125" style="1" bestFit="1" customWidth="1"/>
    <col min="10" max="10" width="11.42578125" style="1" bestFit="1" customWidth="1"/>
    <col min="11" max="11" width="10.5703125" style="1" bestFit="1" customWidth="1"/>
    <col min="12" max="12" width="11.42578125" style="1" bestFit="1" customWidth="1"/>
    <col min="13" max="13" width="10.5703125" style="1" bestFit="1" customWidth="1"/>
    <col min="14" max="14" width="11.42578125" style="1" bestFit="1" customWidth="1"/>
    <col min="15" max="15" width="10.5703125" style="1" bestFit="1" customWidth="1"/>
    <col min="16" max="16" width="11.42578125" style="1" bestFit="1" customWidth="1"/>
    <col min="17" max="17" width="10.5703125" style="1" bestFit="1" customWidth="1"/>
    <col min="18" max="18" width="11.42578125" style="1" bestFit="1" customWidth="1"/>
    <col min="19" max="19" width="10.5703125" style="1" bestFit="1" customWidth="1"/>
    <col min="20" max="20" width="11.42578125" style="1" bestFit="1" customWidth="1"/>
    <col min="21" max="21" width="10.5703125" style="1" bestFit="1" customWidth="1"/>
    <col min="22" max="22" width="11.42578125" style="1" bestFit="1" customWidth="1"/>
    <col min="23" max="23" width="10.5703125" style="1" bestFit="1" customWidth="1"/>
    <col min="24" max="24" width="11.42578125" style="1" bestFit="1" customWidth="1"/>
    <col min="25" max="25" width="10.5703125" style="1" bestFit="1" customWidth="1"/>
    <col min="26" max="16384" width="8.85546875" style="1"/>
  </cols>
  <sheetData>
    <row r="1" spans="1:25" ht="19.5" thickBot="1" x14ac:dyDescent="0.3">
      <c r="A1" s="481" t="s">
        <v>121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  <c r="V1" s="482"/>
      <c r="W1" s="482"/>
      <c r="X1" s="482"/>
      <c r="Y1" s="482"/>
    </row>
    <row r="2" spans="1:25" ht="19.5" customHeight="1" thickBot="1" x14ac:dyDescent="0.3">
      <c r="A2" s="483" t="s">
        <v>135</v>
      </c>
      <c r="B2" s="484"/>
      <c r="C2" s="484"/>
      <c r="D2" s="484"/>
      <c r="E2" s="484"/>
      <c r="F2" s="484"/>
      <c r="G2" s="484"/>
      <c r="H2" s="484"/>
      <c r="I2" s="484"/>
      <c r="J2" s="484"/>
      <c r="K2" s="485"/>
      <c r="L2" s="490" t="s">
        <v>120</v>
      </c>
      <c r="M2" s="491"/>
      <c r="N2" s="491"/>
      <c r="O2" s="491"/>
      <c r="P2" s="491"/>
      <c r="Q2" s="491"/>
      <c r="R2" s="491"/>
      <c r="S2" s="491"/>
      <c r="T2" s="491"/>
      <c r="U2" s="491"/>
      <c r="V2" s="491"/>
      <c r="W2" s="491"/>
      <c r="X2" s="491"/>
      <c r="Y2" s="489"/>
    </row>
    <row r="3" spans="1:25" ht="15.75" thickBot="1" x14ac:dyDescent="0.3">
      <c r="A3" s="486" t="s">
        <v>5</v>
      </c>
      <c r="B3" s="488">
        <v>42248</v>
      </c>
      <c r="C3" s="489"/>
      <c r="D3" s="488">
        <v>42278</v>
      </c>
      <c r="E3" s="489"/>
      <c r="F3" s="488">
        <v>42309</v>
      </c>
      <c r="G3" s="489"/>
      <c r="H3" s="488">
        <v>42339</v>
      </c>
      <c r="I3" s="489"/>
      <c r="J3" s="488">
        <v>42370</v>
      </c>
      <c r="K3" s="489"/>
      <c r="L3" s="488">
        <v>42401</v>
      </c>
      <c r="M3" s="489"/>
      <c r="N3" s="488">
        <v>42430</v>
      </c>
      <c r="O3" s="489"/>
      <c r="P3" s="488">
        <v>42461</v>
      </c>
      <c r="Q3" s="489"/>
      <c r="R3" s="488">
        <v>42491</v>
      </c>
      <c r="S3" s="489"/>
      <c r="T3" s="488">
        <v>42522</v>
      </c>
      <c r="U3" s="489"/>
      <c r="V3" s="488">
        <v>42552</v>
      </c>
      <c r="W3" s="489"/>
      <c r="X3" s="488">
        <v>42583</v>
      </c>
      <c r="Y3" s="489"/>
    </row>
    <row r="4" spans="1:25" ht="57.75" customHeight="1" thickBot="1" x14ac:dyDescent="0.3">
      <c r="A4" s="487"/>
      <c r="B4" s="79" t="s">
        <v>6</v>
      </c>
      <c r="C4" s="80" t="s">
        <v>7</v>
      </c>
      <c r="D4" s="79" t="s">
        <v>6</v>
      </c>
      <c r="E4" s="80" t="s">
        <v>7</v>
      </c>
      <c r="F4" s="79" t="s">
        <v>6</v>
      </c>
      <c r="G4" s="80" t="s">
        <v>7</v>
      </c>
      <c r="H4" s="79" t="s">
        <v>6</v>
      </c>
      <c r="I4" s="80" t="s">
        <v>7</v>
      </c>
      <c r="J4" s="79" t="s">
        <v>6</v>
      </c>
      <c r="K4" s="80" t="s">
        <v>7</v>
      </c>
      <c r="L4" s="79" t="s">
        <v>6</v>
      </c>
      <c r="M4" s="80" t="s">
        <v>7</v>
      </c>
      <c r="N4" s="79" t="s">
        <v>6</v>
      </c>
      <c r="O4" s="80" t="s">
        <v>7</v>
      </c>
      <c r="P4" s="79" t="s">
        <v>6</v>
      </c>
      <c r="Q4" s="80" t="s">
        <v>7</v>
      </c>
      <c r="R4" s="79" t="s">
        <v>6</v>
      </c>
      <c r="S4" s="80" t="s">
        <v>7</v>
      </c>
      <c r="T4" s="79" t="s">
        <v>6</v>
      </c>
      <c r="U4" s="80" t="s">
        <v>7</v>
      </c>
      <c r="V4" s="79" t="s">
        <v>6</v>
      </c>
      <c r="W4" s="80" t="s">
        <v>7</v>
      </c>
      <c r="X4" s="79" t="s">
        <v>6</v>
      </c>
      <c r="Y4" s="80" t="s">
        <v>7</v>
      </c>
    </row>
    <row r="5" spans="1:25" ht="33" customHeight="1" thickTop="1" x14ac:dyDescent="0.25">
      <c r="A5" s="64" t="s">
        <v>8</v>
      </c>
      <c r="B5" s="67"/>
      <c r="C5" s="68"/>
      <c r="D5" s="67"/>
      <c r="E5" s="68"/>
      <c r="F5" s="67"/>
      <c r="G5" s="68"/>
      <c r="H5" s="161" t="s">
        <v>125</v>
      </c>
      <c r="I5" s="73">
        <f>IF(H5="SIM",20,0)</f>
        <v>20</v>
      </c>
      <c r="J5" s="161" t="s">
        <v>125</v>
      </c>
      <c r="K5" s="78">
        <f>IF(J5="SIM",20,0)</f>
        <v>20</v>
      </c>
      <c r="L5" s="161" t="s">
        <v>125</v>
      </c>
      <c r="M5" s="73">
        <f>IF(L5="SIM",20,0)</f>
        <v>20</v>
      </c>
      <c r="N5" s="72" t="s">
        <v>125</v>
      </c>
      <c r="O5" s="73">
        <f>IF(N5="SIM",20,0)</f>
        <v>20</v>
      </c>
      <c r="P5" s="72" t="s">
        <v>125</v>
      </c>
      <c r="Q5" s="75">
        <f>IF(P5="SIM",40,0)</f>
        <v>40</v>
      </c>
      <c r="R5" s="83" t="s">
        <v>125</v>
      </c>
      <c r="S5" s="73">
        <f>IF(R5="SIM",20,0)</f>
        <v>20</v>
      </c>
      <c r="T5" s="83" t="s">
        <v>125</v>
      </c>
      <c r="U5" s="73">
        <f>IF(T5="SIM",20,0)</f>
        <v>20</v>
      </c>
      <c r="V5" s="72" t="s">
        <v>125</v>
      </c>
      <c r="W5" s="73">
        <f>IF(V5="SIM",20,0)</f>
        <v>20</v>
      </c>
      <c r="X5" s="72"/>
      <c r="Y5" s="73">
        <f>IF(X5="SIM",20,0)</f>
        <v>0</v>
      </c>
    </row>
    <row r="6" spans="1:25" ht="33" customHeight="1" x14ac:dyDescent="0.25">
      <c r="A6" s="65" t="s">
        <v>9</v>
      </c>
      <c r="B6" s="69"/>
      <c r="C6" s="27"/>
      <c r="D6" s="69"/>
      <c r="E6" s="27"/>
      <c r="F6" s="69"/>
      <c r="G6" s="27"/>
      <c r="H6" s="74" t="s">
        <v>125</v>
      </c>
      <c r="I6" s="75">
        <f>IF(H6="SIM",40,0)</f>
        <v>40</v>
      </c>
      <c r="J6" s="69"/>
      <c r="K6" s="27"/>
      <c r="L6" s="69"/>
      <c r="M6" s="27"/>
      <c r="N6" s="74" t="s">
        <v>125</v>
      </c>
      <c r="O6" s="75">
        <f>IF(N6="SIM",40,0)</f>
        <v>40</v>
      </c>
      <c r="P6" s="69"/>
      <c r="Q6" s="82"/>
      <c r="R6" s="69"/>
      <c r="S6" s="82"/>
      <c r="T6" s="81" t="s">
        <v>125</v>
      </c>
      <c r="U6" s="73">
        <f>IF(T6="SIM",40,0)</f>
        <v>40</v>
      </c>
      <c r="V6" s="69"/>
      <c r="W6" s="82"/>
      <c r="X6" s="69"/>
      <c r="Y6" s="82"/>
    </row>
    <row r="7" spans="1:25" ht="33" customHeight="1" x14ac:dyDescent="0.25">
      <c r="A7" s="65" t="s">
        <v>10</v>
      </c>
      <c r="B7" s="69"/>
      <c r="C7" s="27"/>
      <c r="D7" s="69"/>
      <c r="E7" s="27"/>
      <c r="F7" s="69"/>
      <c r="G7" s="27"/>
      <c r="H7" s="69"/>
      <c r="I7" s="76"/>
      <c r="J7" s="69"/>
      <c r="K7" s="27"/>
      <c r="L7" s="69"/>
      <c r="M7" s="27"/>
      <c r="N7" s="69"/>
      <c r="O7" s="27"/>
      <c r="P7" s="69"/>
      <c r="Q7" s="82"/>
      <c r="R7" s="81" t="s">
        <v>125</v>
      </c>
      <c r="S7" s="75">
        <f>IF(R7="SIM",60,0)</f>
        <v>60</v>
      </c>
      <c r="T7" s="69"/>
      <c r="U7" s="82"/>
      <c r="V7" s="69"/>
      <c r="W7" s="82"/>
      <c r="X7" s="69"/>
      <c r="Y7" s="82"/>
    </row>
    <row r="8" spans="1:25" ht="33" customHeight="1" x14ac:dyDescent="0.25">
      <c r="A8" s="65" t="s">
        <v>11</v>
      </c>
      <c r="B8" s="69"/>
      <c r="C8" s="27"/>
      <c r="D8" s="69"/>
      <c r="E8" s="27"/>
      <c r="F8" s="69"/>
      <c r="G8" s="27"/>
      <c r="H8" s="69"/>
      <c r="I8" s="76"/>
      <c r="J8" s="69"/>
      <c r="K8" s="27"/>
      <c r="L8" s="74" t="s">
        <v>125</v>
      </c>
      <c r="M8" s="26">
        <f>IF(L8="SIM",60,0)</f>
        <v>60</v>
      </c>
      <c r="N8" s="69"/>
      <c r="O8" s="27"/>
      <c r="P8" s="69"/>
      <c r="Q8" s="82"/>
      <c r="R8" s="69"/>
      <c r="S8" s="82"/>
      <c r="T8" s="69"/>
      <c r="U8" s="82"/>
      <c r="V8" s="69"/>
      <c r="W8" s="82"/>
      <c r="X8" s="81"/>
      <c r="Y8" s="73">
        <f>IF(X8="SIM",60,0)</f>
        <v>0</v>
      </c>
    </row>
    <row r="9" spans="1:25" ht="33" customHeight="1" x14ac:dyDescent="0.25">
      <c r="A9" s="65" t="s">
        <v>12</v>
      </c>
      <c r="B9" s="69"/>
      <c r="C9" s="27"/>
      <c r="D9" s="69"/>
      <c r="E9" s="27"/>
      <c r="F9" s="69"/>
      <c r="G9" s="27"/>
      <c r="H9" s="69"/>
      <c r="I9" s="76"/>
      <c r="J9" s="161" t="s">
        <v>125</v>
      </c>
      <c r="K9" s="26">
        <f>IF(J9="SIM",60,0)</f>
        <v>60</v>
      </c>
      <c r="L9" s="69"/>
      <c r="M9" s="27"/>
      <c r="N9" s="69"/>
      <c r="O9" s="27"/>
      <c r="P9" s="81" t="s">
        <v>125</v>
      </c>
      <c r="Q9" s="75">
        <f>IF(P9="SIM",40,0)</f>
        <v>40</v>
      </c>
      <c r="R9" s="69"/>
      <c r="S9" s="82"/>
      <c r="T9" s="69"/>
      <c r="U9" s="82"/>
      <c r="V9" s="81" t="s">
        <v>125</v>
      </c>
      <c r="W9" s="73">
        <f>IF(V9="SIM",60,0)</f>
        <v>60</v>
      </c>
      <c r="X9" s="69"/>
      <c r="Y9" s="82"/>
    </row>
    <row r="10" spans="1:25" ht="33" customHeight="1" x14ac:dyDescent="0.25">
      <c r="A10" s="65" t="s">
        <v>13</v>
      </c>
      <c r="B10" s="69"/>
      <c r="C10" s="27"/>
      <c r="D10" s="69"/>
      <c r="E10" s="27"/>
      <c r="F10" s="69"/>
      <c r="G10" s="27"/>
      <c r="H10" s="161" t="s">
        <v>125</v>
      </c>
      <c r="I10" s="75">
        <f>IF(H10="SIM",20,0)</f>
        <v>20</v>
      </c>
      <c r="J10" s="69"/>
      <c r="K10" s="27"/>
      <c r="L10" s="69"/>
      <c r="M10" s="27"/>
      <c r="N10" s="81" t="s">
        <v>125</v>
      </c>
      <c r="O10" s="75">
        <f>IF(N10="SIM",40,0)</f>
        <v>40</v>
      </c>
      <c r="P10" s="69"/>
      <c r="Q10" s="82"/>
      <c r="R10" s="69"/>
      <c r="S10" s="82"/>
      <c r="T10" s="81" t="s">
        <v>125</v>
      </c>
      <c r="U10" s="73">
        <f>IF(T10="SIM",40,0)</f>
        <v>40</v>
      </c>
      <c r="V10" s="69"/>
      <c r="W10" s="82"/>
      <c r="X10" s="69"/>
      <c r="Y10" s="82"/>
    </row>
    <row r="11" spans="1:25" ht="33" customHeight="1" x14ac:dyDescent="0.25">
      <c r="A11" s="65" t="s">
        <v>14</v>
      </c>
      <c r="B11" s="69"/>
      <c r="C11" s="27"/>
      <c r="D11" s="69"/>
      <c r="E11" s="27"/>
      <c r="F11" s="69"/>
      <c r="G11" s="27"/>
      <c r="H11" s="161" t="s">
        <v>125</v>
      </c>
      <c r="I11" s="75">
        <f>IF(H11="SIM",20,0)</f>
        <v>20</v>
      </c>
      <c r="J11" s="69"/>
      <c r="K11" s="27"/>
      <c r="L11" s="74" t="s">
        <v>125</v>
      </c>
      <c r="M11" s="73">
        <f>IF(L11="SIM",20,0)</f>
        <v>20</v>
      </c>
      <c r="N11" s="69"/>
      <c r="O11" s="27"/>
      <c r="P11" s="69"/>
      <c r="Q11" s="82"/>
      <c r="R11" s="81" t="s">
        <v>125</v>
      </c>
      <c r="S11" s="73">
        <f>IF(R11="SIM",20,0)</f>
        <v>20</v>
      </c>
      <c r="T11" s="69"/>
      <c r="U11" s="82"/>
      <c r="V11" s="69"/>
      <c r="W11" s="82"/>
      <c r="X11" s="81"/>
      <c r="Y11" s="73">
        <f>IF(X11="SIM",20,0)</f>
        <v>0</v>
      </c>
    </row>
    <row r="12" spans="1:25" ht="33" customHeight="1" x14ac:dyDescent="0.25">
      <c r="A12" s="65" t="s">
        <v>15</v>
      </c>
      <c r="B12" s="69"/>
      <c r="C12" s="27"/>
      <c r="D12" s="69"/>
      <c r="E12" s="27"/>
      <c r="F12" s="69"/>
      <c r="G12" s="27"/>
      <c r="H12" s="69"/>
      <c r="I12" s="76"/>
      <c r="J12" s="74"/>
      <c r="K12" s="26">
        <f>IF(J12="SIM",20,0)</f>
        <v>0</v>
      </c>
      <c r="L12" s="69"/>
      <c r="M12" s="27"/>
      <c r="N12" s="69"/>
      <c r="O12" s="27"/>
      <c r="P12" s="81" t="s">
        <v>125</v>
      </c>
      <c r="Q12" s="73">
        <f>IF(P12="SIM",20,0)</f>
        <v>20</v>
      </c>
      <c r="R12" s="69"/>
      <c r="S12" s="82"/>
      <c r="T12" s="69"/>
      <c r="U12" s="82"/>
      <c r="V12" s="81" t="s">
        <v>125</v>
      </c>
      <c r="W12" s="73">
        <f>IF(V12="SIM",20,0)</f>
        <v>20</v>
      </c>
      <c r="X12" s="69"/>
      <c r="Y12" s="82"/>
    </row>
    <row r="13" spans="1:25" ht="23.25" customHeight="1" thickBot="1" x14ac:dyDescent="0.3">
      <c r="A13" s="66" t="s">
        <v>2</v>
      </c>
      <c r="B13" s="70"/>
      <c r="C13" s="71"/>
      <c r="D13" s="70"/>
      <c r="E13" s="71"/>
      <c r="F13" s="70"/>
      <c r="G13" s="71"/>
      <c r="H13" s="70"/>
      <c r="I13" s="77">
        <f>SUM(I5:I12)</f>
        <v>100</v>
      </c>
      <c r="J13" s="70"/>
      <c r="K13" s="28">
        <f>SUM(K5:K12)</f>
        <v>80</v>
      </c>
      <c r="L13" s="70"/>
      <c r="M13" s="77">
        <f>SUM(M5:M12)</f>
        <v>100</v>
      </c>
      <c r="N13" s="70"/>
      <c r="O13" s="77">
        <f>SUM(O5:O12)</f>
        <v>100</v>
      </c>
      <c r="P13" s="70"/>
      <c r="Q13" s="77">
        <f>SUM(Q5:Q12)</f>
        <v>100</v>
      </c>
      <c r="R13" s="70"/>
      <c r="S13" s="77">
        <f>SUM(S5:S12)</f>
        <v>100</v>
      </c>
      <c r="T13" s="70"/>
      <c r="U13" s="77">
        <f>SUM(U5:U12)</f>
        <v>100</v>
      </c>
      <c r="V13" s="70"/>
      <c r="W13" s="77">
        <f>SUM(W5:W12)</f>
        <v>100</v>
      </c>
      <c r="X13" s="70"/>
      <c r="Y13" s="77">
        <f>SUM(Y5:Y12)</f>
        <v>0</v>
      </c>
    </row>
    <row r="15" spans="1:25" ht="28.5" x14ac:dyDescent="0.25">
      <c r="A15" s="2" t="s">
        <v>16</v>
      </c>
    </row>
    <row r="16" spans="1:25" x14ac:dyDescent="0.25">
      <c r="A16" s="2" t="s">
        <v>17</v>
      </c>
    </row>
    <row r="18" spans="1:1" x14ac:dyDescent="0.25">
      <c r="A18" s="3" t="s">
        <v>18</v>
      </c>
    </row>
  </sheetData>
  <mergeCells count="16">
    <mergeCell ref="A1:Y1"/>
    <mergeCell ref="A2:K2"/>
    <mergeCell ref="A3:A4"/>
    <mergeCell ref="B3:C3"/>
    <mergeCell ref="D3:E3"/>
    <mergeCell ref="F3:G3"/>
    <mergeCell ref="H3:I3"/>
    <mergeCell ref="J3:K3"/>
    <mergeCell ref="X3:Y3"/>
    <mergeCell ref="L2:Y2"/>
    <mergeCell ref="L3:M3"/>
    <mergeCell ref="N3:O3"/>
    <mergeCell ref="P3:Q3"/>
    <mergeCell ref="R3:S3"/>
    <mergeCell ref="T3:U3"/>
    <mergeCell ref="V3:W3"/>
  </mergeCells>
  <pageMargins left="0.511811024" right="0.511811024" top="0.78740157499999996" bottom="0.78740157499999996" header="0.31496062000000002" footer="0.31496062000000002"/>
  <pageSetup paperSize="9" scale="72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C00000"/>
    <pageSetUpPr fitToPage="1"/>
  </sheetPr>
  <dimension ref="A1:Q245"/>
  <sheetViews>
    <sheetView showGridLines="0" zoomScale="80" zoomScaleNormal="80" workbookViewId="0">
      <pane xSplit="1" topLeftCell="B1" activePane="topRight" state="frozen"/>
      <selection pane="topRight" activeCell="B1" sqref="B1"/>
    </sheetView>
  </sheetViews>
  <sheetFormatPr defaultColWidth="8.85546875" defaultRowHeight="15.75" x14ac:dyDescent="0.25"/>
  <cols>
    <col min="1" max="1" width="48.5703125" style="224" customWidth="1"/>
    <col min="2" max="2" width="12" style="218" customWidth="1"/>
    <col min="3" max="8" width="11.85546875" style="218" customWidth="1"/>
    <col min="9" max="14" width="11.85546875" style="217" customWidth="1"/>
    <col min="15" max="15" width="10.28515625" style="382" bestFit="1" customWidth="1"/>
    <col min="16" max="16" width="8.85546875" style="217" customWidth="1"/>
    <col min="17" max="17" width="9.28515625" style="227" customWidth="1"/>
  </cols>
  <sheetData>
    <row r="1" spans="1:17" ht="51" customHeight="1" x14ac:dyDescent="0.25"/>
    <row r="2" spans="1:17" x14ac:dyDescent="0.25">
      <c r="A2" s="492"/>
      <c r="B2" s="492"/>
      <c r="C2" s="492"/>
      <c r="D2" s="492"/>
      <c r="E2" s="492"/>
      <c r="F2" s="492"/>
      <c r="G2" s="492"/>
      <c r="H2" s="492"/>
    </row>
    <row r="3" spans="1:17" x14ac:dyDescent="0.25">
      <c r="A3" s="492"/>
      <c r="B3" s="492"/>
      <c r="C3" s="492"/>
      <c r="D3" s="492"/>
      <c r="E3" s="492"/>
      <c r="F3" s="492"/>
      <c r="G3" s="492"/>
      <c r="H3" s="492"/>
    </row>
    <row r="4" spans="1:17" ht="21" customHeight="1" x14ac:dyDescent="0.25"/>
    <row r="5" spans="1:17" s="374" customFormat="1" ht="18.75" customHeight="1" x14ac:dyDescent="0.25">
      <c r="A5" s="493" t="s">
        <v>253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</row>
    <row r="6" spans="1:17" s="374" customFormat="1" ht="20.25" customHeight="1" x14ac:dyDescent="0.25">
      <c r="A6" s="493" t="s">
        <v>282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</row>
    <row r="7" spans="1:17" s="225" customFormat="1" ht="22.5" customHeight="1" x14ac:dyDescent="0.2">
      <c r="A7" s="494" t="s">
        <v>3</v>
      </c>
      <c r="B7" s="496" t="s">
        <v>255</v>
      </c>
      <c r="C7" s="381" t="s">
        <v>256</v>
      </c>
      <c r="D7" s="381" t="s">
        <v>257</v>
      </c>
      <c r="E7" s="381" t="s">
        <v>258</v>
      </c>
      <c r="F7" s="381" t="s">
        <v>259</v>
      </c>
      <c r="G7" s="381" t="s">
        <v>260</v>
      </c>
      <c r="H7" s="381" t="s">
        <v>261</v>
      </c>
      <c r="I7" s="381" t="s">
        <v>262</v>
      </c>
      <c r="J7" s="381" t="s">
        <v>263</v>
      </c>
      <c r="K7" s="381" t="s">
        <v>264</v>
      </c>
      <c r="L7" s="381" t="s">
        <v>265</v>
      </c>
      <c r="M7" s="381" t="s">
        <v>266</v>
      </c>
      <c r="N7" s="381" t="s">
        <v>267</v>
      </c>
      <c r="O7" s="498" t="s">
        <v>268</v>
      </c>
      <c r="P7" s="499"/>
      <c r="Q7" s="500"/>
    </row>
    <row r="8" spans="1:17" s="225" customFormat="1" ht="18" customHeight="1" x14ac:dyDescent="0.2">
      <c r="A8" s="495"/>
      <c r="B8" s="497"/>
      <c r="C8" s="381" t="s">
        <v>269</v>
      </c>
      <c r="D8" s="381" t="s">
        <v>269</v>
      </c>
      <c r="E8" s="381" t="s">
        <v>269</v>
      </c>
      <c r="F8" s="381" t="s">
        <v>269</v>
      </c>
      <c r="G8" s="381" t="s">
        <v>269</v>
      </c>
      <c r="H8" s="381" t="s">
        <v>269</v>
      </c>
      <c r="I8" s="381" t="s">
        <v>269</v>
      </c>
      <c r="J8" s="381" t="s">
        <v>269</v>
      </c>
      <c r="K8" s="381" t="s">
        <v>269</v>
      </c>
      <c r="L8" s="381" t="s">
        <v>269</v>
      </c>
      <c r="M8" s="381" t="s">
        <v>269</v>
      </c>
      <c r="N8" s="381" t="s">
        <v>269</v>
      </c>
      <c r="O8" s="383" t="s">
        <v>270</v>
      </c>
      <c r="P8" s="381" t="s">
        <v>269</v>
      </c>
      <c r="Q8" s="381" t="s">
        <v>1</v>
      </c>
    </row>
    <row r="9" spans="1:17" ht="24" customHeight="1" x14ac:dyDescent="0.25">
      <c r="A9" s="355" t="s">
        <v>202</v>
      </c>
      <c r="B9" s="356">
        <v>8400</v>
      </c>
      <c r="C9" s="369">
        <v>4010</v>
      </c>
      <c r="D9" s="369">
        <v>4429</v>
      </c>
      <c r="E9" s="369">
        <v>4930</v>
      </c>
      <c r="F9" s="369">
        <v>3662</v>
      </c>
      <c r="G9" s="369">
        <v>3164</v>
      </c>
      <c r="H9" s="460">
        <v>1653</v>
      </c>
      <c r="I9" s="369">
        <v>3869</v>
      </c>
      <c r="J9" s="369">
        <v>4473</v>
      </c>
      <c r="K9" s="369">
        <v>4437</v>
      </c>
      <c r="L9" s="369">
        <v>4324</v>
      </c>
      <c r="M9" s="369">
        <v>5155</v>
      </c>
      <c r="N9" s="369">
        <v>5971</v>
      </c>
      <c r="O9" s="387">
        <f>B9*(IF(C9="",0,1)+IF(D9="",0,1)+IF(E9="",0,1)+IF(F9="",0,1)+IF(G9="",0,1)+IF(H9="",0,1)+IF(I9="",0,1)+IF(J9="",0,1)+IF(K9="",0,1)+IF(L9="",0,1)+IF(M9="",0,1)+IF(N9="",0,1))</f>
        <v>100800</v>
      </c>
      <c r="P9" s="387">
        <f>SUM(C9:N9)</f>
        <v>50077</v>
      </c>
      <c r="Q9" s="388">
        <f t="shared" ref="Q9:Q14" si="0">IF(O9=0,"-",P9/O9)</f>
        <v>0.49679563492063494</v>
      </c>
    </row>
    <row r="10" spans="1:17" ht="24" customHeight="1" x14ac:dyDescent="0.25">
      <c r="A10" s="355" t="s">
        <v>203</v>
      </c>
      <c r="B10" s="356">
        <v>3328</v>
      </c>
      <c r="C10" s="369">
        <v>1300</v>
      </c>
      <c r="D10" s="369">
        <v>2029</v>
      </c>
      <c r="E10" s="369">
        <v>2542</v>
      </c>
      <c r="F10" s="369">
        <v>2514</v>
      </c>
      <c r="G10" s="369">
        <v>2686</v>
      </c>
      <c r="H10" s="460">
        <v>2309</v>
      </c>
      <c r="I10" s="369">
        <v>2156</v>
      </c>
      <c r="J10" s="369">
        <v>2555</v>
      </c>
      <c r="K10" s="369">
        <v>2214</v>
      </c>
      <c r="L10" s="369">
        <v>1708</v>
      </c>
      <c r="M10" s="369">
        <v>2014</v>
      </c>
      <c r="N10" s="369">
        <v>2295</v>
      </c>
      <c r="O10" s="387">
        <f>26208+B10*(IF(L10="",0,1)+IF(M10="",0,1)+IF(N10="",0,1))</f>
        <v>36192</v>
      </c>
      <c r="P10" s="387">
        <f>SUM(C10:N10)</f>
        <v>26322</v>
      </c>
      <c r="Q10" s="388">
        <f t="shared" si="0"/>
        <v>0.72728779840848812</v>
      </c>
    </row>
    <row r="11" spans="1:17" ht="24" customHeight="1" x14ac:dyDescent="0.25">
      <c r="A11" s="355" t="s">
        <v>230</v>
      </c>
      <c r="B11" s="356">
        <v>1248</v>
      </c>
      <c r="C11" s="369">
        <v>550</v>
      </c>
      <c r="D11" s="369">
        <v>635</v>
      </c>
      <c r="E11" s="369">
        <v>771</v>
      </c>
      <c r="F11" s="369">
        <v>559</v>
      </c>
      <c r="G11" s="369">
        <v>21</v>
      </c>
      <c r="H11" s="460">
        <v>57</v>
      </c>
      <c r="I11" s="369">
        <v>246</v>
      </c>
      <c r="J11" s="369">
        <v>750</v>
      </c>
      <c r="K11" s="369">
        <v>751</v>
      </c>
      <c r="L11" s="369">
        <v>890</v>
      </c>
      <c r="M11" s="369">
        <v>729</v>
      </c>
      <c r="N11" s="369">
        <v>826</v>
      </c>
      <c r="O11" s="387">
        <f>9828+B11*(IF(L11="",0,1)+IF(M11="",0,1)+IF(N11="",0,1))</f>
        <v>13572</v>
      </c>
      <c r="P11" s="387">
        <f>SUM(C11:N11)</f>
        <v>6785</v>
      </c>
      <c r="Q11" s="388">
        <f t="shared" si="0"/>
        <v>0.49992631889183614</v>
      </c>
    </row>
    <row r="12" spans="1:17" ht="33.75" customHeight="1" x14ac:dyDescent="0.25">
      <c r="A12" s="355" t="s">
        <v>231</v>
      </c>
      <c r="B12" s="356">
        <v>576</v>
      </c>
      <c r="C12" s="369">
        <v>237</v>
      </c>
      <c r="D12" s="369">
        <v>202</v>
      </c>
      <c r="E12" s="369">
        <v>228</v>
      </c>
      <c r="F12" s="369">
        <v>126</v>
      </c>
      <c r="G12" s="369">
        <v>139</v>
      </c>
      <c r="H12" s="460">
        <v>147</v>
      </c>
      <c r="I12" s="369">
        <v>195</v>
      </c>
      <c r="J12" s="369">
        <v>150</v>
      </c>
      <c r="K12" s="369">
        <v>46</v>
      </c>
      <c r="L12" s="369">
        <v>79</v>
      </c>
      <c r="M12" s="369">
        <v>216</v>
      </c>
      <c r="N12" s="369">
        <v>281</v>
      </c>
      <c r="O12" s="387">
        <f>B12*(IF(C12="",0,1)+IF(D12="",0,1)+IF(E12="",0,1)+IF(F12="",0,1)+IF(G12="",0,1)+IF(H12="",0,1)+IF(I12="",0,1)+IF(J12="",0,1)+IF(K12="",0,1)+IF(L12="",0,1)+IF(M12="",0,1)+IF(N12="",0,1))</f>
        <v>6912</v>
      </c>
      <c r="P12" s="387">
        <f>SUM(C12:N12)</f>
        <v>2046</v>
      </c>
      <c r="Q12" s="388">
        <f t="shared" si="0"/>
        <v>0.29600694444444442</v>
      </c>
    </row>
    <row r="13" spans="1:17" ht="30.75" thickBot="1" x14ac:dyDescent="0.3">
      <c r="A13" s="355" t="s">
        <v>232</v>
      </c>
      <c r="B13" s="356">
        <v>2016</v>
      </c>
      <c r="C13" s="369">
        <v>284</v>
      </c>
      <c r="D13" s="369">
        <v>301</v>
      </c>
      <c r="E13" s="369">
        <v>329</v>
      </c>
      <c r="F13" s="369">
        <v>133</v>
      </c>
      <c r="G13" s="369">
        <v>166</v>
      </c>
      <c r="H13" s="460">
        <v>169</v>
      </c>
      <c r="I13" s="369">
        <v>224</v>
      </c>
      <c r="J13" s="369">
        <v>127</v>
      </c>
      <c r="K13" s="369">
        <v>30</v>
      </c>
      <c r="L13" s="369">
        <v>140</v>
      </c>
      <c r="M13" s="369">
        <v>179</v>
      </c>
      <c r="N13" s="369">
        <v>251</v>
      </c>
      <c r="O13" s="387">
        <f>B13*(IF(C13="",0,1)+IF(D13="",0,1)+IF(E13="",0,1)+IF(F13="",0,1)+IF(G13="",0,1)+IF(H13="",0,1)+IF(I13="",0,1)+IF(J13="",0,1)+IF(K13="",0,1)+IF(L13="",0,1)+IF(M13="",0,1)+IF(N13="",0,1))</f>
        <v>24192</v>
      </c>
      <c r="P13" s="387">
        <f>SUM(C13:N13)</f>
        <v>2333</v>
      </c>
      <c r="Q13" s="403">
        <f t="shared" si="0"/>
        <v>9.6436838624338619E-2</v>
      </c>
    </row>
    <row r="14" spans="1:17" s="98" customFormat="1" ht="20.25" customHeight="1" x14ac:dyDescent="0.25">
      <c r="A14" s="373" t="s">
        <v>2</v>
      </c>
      <c r="B14" s="363">
        <f>SUM(B9:B13)</f>
        <v>15568</v>
      </c>
      <c r="C14" s="363">
        <f>SUM(C9:C13)</f>
        <v>6381</v>
      </c>
      <c r="D14" s="363">
        <f t="shared" ref="D14:P14" si="1">SUM(D9:D13)</f>
        <v>7596</v>
      </c>
      <c r="E14" s="363">
        <f t="shared" si="1"/>
        <v>8800</v>
      </c>
      <c r="F14" s="363">
        <f t="shared" si="1"/>
        <v>6994</v>
      </c>
      <c r="G14" s="363">
        <f t="shared" si="1"/>
        <v>6176</v>
      </c>
      <c r="H14" s="363">
        <f t="shared" si="1"/>
        <v>4335</v>
      </c>
      <c r="I14" s="363">
        <f t="shared" si="1"/>
        <v>6690</v>
      </c>
      <c r="J14" s="363">
        <f t="shared" si="1"/>
        <v>8055</v>
      </c>
      <c r="K14" s="363">
        <f t="shared" si="1"/>
        <v>7478</v>
      </c>
      <c r="L14" s="363">
        <f t="shared" si="1"/>
        <v>7141</v>
      </c>
      <c r="M14" s="363">
        <f t="shared" si="1"/>
        <v>8293</v>
      </c>
      <c r="N14" s="363">
        <f t="shared" si="1"/>
        <v>9624</v>
      </c>
      <c r="O14" s="363">
        <f t="shared" si="1"/>
        <v>181668</v>
      </c>
      <c r="P14" s="363">
        <f t="shared" si="1"/>
        <v>87563</v>
      </c>
      <c r="Q14" s="390">
        <f t="shared" si="0"/>
        <v>0.4819946275623665</v>
      </c>
    </row>
    <row r="15" spans="1:17" x14ac:dyDescent="0.25">
      <c r="C15" s="217"/>
      <c r="D15" s="217"/>
      <c r="E15" s="217"/>
      <c r="F15" s="217"/>
      <c r="G15" s="217"/>
      <c r="H15" s="217"/>
      <c r="O15" s="391"/>
      <c r="P15" s="218"/>
      <c r="Q15" s="220"/>
    </row>
    <row r="16" spans="1:17" x14ac:dyDescent="0.25">
      <c r="C16" s="217"/>
      <c r="D16" s="217"/>
      <c r="E16" s="217"/>
      <c r="F16" s="217"/>
      <c r="G16" s="217"/>
      <c r="H16" s="217"/>
      <c r="O16" s="391"/>
      <c r="P16" s="218"/>
      <c r="Q16" s="220"/>
    </row>
    <row r="17" spans="1:17" x14ac:dyDescent="0.25">
      <c r="A17" s="368" t="s">
        <v>254</v>
      </c>
      <c r="C17" s="217"/>
      <c r="D17" s="217"/>
      <c r="E17" s="217"/>
      <c r="F17" s="217"/>
      <c r="G17" s="217"/>
      <c r="H17" s="217"/>
      <c r="O17" s="391"/>
      <c r="P17" s="218"/>
      <c r="Q17" s="220"/>
    </row>
    <row r="18" spans="1:17" x14ac:dyDescent="0.25">
      <c r="C18" s="217"/>
      <c r="D18" s="217"/>
      <c r="E18" s="217"/>
      <c r="F18" s="217"/>
      <c r="G18" s="217"/>
      <c r="H18" s="217"/>
      <c r="O18" s="391"/>
      <c r="P18" s="218"/>
      <c r="Q18" s="220"/>
    </row>
    <row r="19" spans="1:17" x14ac:dyDescent="0.25">
      <c r="C19" s="217"/>
      <c r="D19" s="217"/>
      <c r="E19" s="217"/>
      <c r="F19" s="217"/>
      <c r="G19" s="217"/>
      <c r="H19" s="217"/>
      <c r="O19" s="391"/>
      <c r="P19" s="218"/>
      <c r="Q19" s="220"/>
    </row>
    <row r="20" spans="1:17" x14ac:dyDescent="0.25">
      <c r="C20" s="217"/>
      <c r="D20" s="217"/>
      <c r="E20" s="217"/>
      <c r="F20" s="217"/>
      <c r="G20" s="217"/>
      <c r="H20" s="217"/>
      <c r="O20" s="391"/>
      <c r="P20" s="218"/>
      <c r="Q20" s="220"/>
    </row>
    <row r="21" spans="1:17" x14ac:dyDescent="0.25">
      <c r="C21" s="217"/>
      <c r="D21" s="217"/>
      <c r="E21" s="217"/>
      <c r="F21" s="217"/>
      <c r="G21" s="217"/>
      <c r="H21" s="217"/>
      <c r="O21" s="391"/>
      <c r="P21" s="218"/>
      <c r="Q21" s="220"/>
    </row>
    <row r="22" spans="1:17" x14ac:dyDescent="0.25">
      <c r="C22" s="217"/>
      <c r="D22" s="217"/>
      <c r="E22" s="217"/>
      <c r="F22" s="217"/>
      <c r="G22" s="217"/>
      <c r="H22" s="217"/>
      <c r="O22" s="391"/>
      <c r="P22" s="218"/>
      <c r="Q22" s="220"/>
    </row>
    <row r="23" spans="1:17" x14ac:dyDescent="0.25">
      <c r="C23" s="217"/>
      <c r="D23" s="217"/>
      <c r="E23" s="217"/>
      <c r="F23" s="217"/>
      <c r="G23" s="217"/>
      <c r="H23" s="217"/>
      <c r="O23" s="391"/>
      <c r="P23" s="218"/>
      <c r="Q23" s="220"/>
    </row>
    <row r="24" spans="1:17" x14ac:dyDescent="0.25">
      <c r="C24" s="217"/>
      <c r="D24" s="217"/>
      <c r="E24" s="217"/>
      <c r="F24" s="217"/>
      <c r="G24" s="217"/>
      <c r="H24" s="217"/>
      <c r="O24" s="391"/>
      <c r="P24" s="218"/>
      <c r="Q24" s="220"/>
    </row>
    <row r="25" spans="1:17" x14ac:dyDescent="0.25">
      <c r="C25" s="217"/>
      <c r="D25" s="217"/>
      <c r="E25" s="217"/>
      <c r="F25" s="217"/>
      <c r="G25" s="217"/>
      <c r="H25" s="217"/>
      <c r="O25" s="391"/>
      <c r="P25" s="218"/>
      <c r="Q25" s="220"/>
    </row>
    <row r="26" spans="1:17" x14ac:dyDescent="0.25">
      <c r="C26" s="217"/>
      <c r="D26" s="217"/>
      <c r="E26" s="217"/>
      <c r="F26" s="217"/>
      <c r="G26" s="217"/>
      <c r="H26" s="217"/>
      <c r="O26" s="391"/>
      <c r="P26" s="218"/>
      <c r="Q26" s="220"/>
    </row>
    <row r="27" spans="1:17" x14ac:dyDescent="0.25">
      <c r="C27" s="217"/>
      <c r="D27" s="217"/>
      <c r="E27" s="217"/>
      <c r="F27" s="217"/>
      <c r="G27" s="217"/>
      <c r="H27" s="217"/>
      <c r="O27" s="391"/>
      <c r="P27" s="218"/>
      <c r="Q27" s="220"/>
    </row>
    <row r="28" spans="1:17" x14ac:dyDescent="0.25">
      <c r="C28" s="217"/>
      <c r="D28" s="217"/>
      <c r="E28" s="217"/>
      <c r="F28" s="217"/>
      <c r="G28" s="217"/>
      <c r="H28" s="217"/>
      <c r="O28" s="391"/>
      <c r="P28" s="218"/>
      <c r="Q28" s="220"/>
    </row>
    <row r="29" spans="1:17" x14ac:dyDescent="0.25">
      <c r="C29" s="217"/>
      <c r="D29" s="217"/>
      <c r="E29" s="217"/>
      <c r="F29" s="217"/>
      <c r="G29" s="217"/>
      <c r="H29" s="217"/>
      <c r="O29" s="391"/>
      <c r="P29" s="218"/>
      <c r="Q29" s="220"/>
    </row>
    <row r="30" spans="1:17" x14ac:dyDescent="0.25">
      <c r="C30" s="217"/>
      <c r="D30" s="217"/>
      <c r="E30" s="217"/>
      <c r="F30" s="217"/>
      <c r="G30" s="217"/>
      <c r="H30" s="217"/>
      <c r="O30" s="391"/>
      <c r="P30" s="218"/>
      <c r="Q30" s="220"/>
    </row>
    <row r="31" spans="1:17" x14ac:dyDescent="0.25">
      <c r="C31" s="217"/>
      <c r="D31" s="217"/>
      <c r="E31" s="217"/>
      <c r="F31" s="217"/>
      <c r="G31" s="217"/>
      <c r="H31" s="217"/>
      <c r="O31" s="391"/>
      <c r="P31" s="218"/>
      <c r="Q31" s="220"/>
    </row>
    <row r="32" spans="1:17" x14ac:dyDescent="0.25">
      <c r="C32" s="217"/>
      <c r="D32" s="217"/>
      <c r="E32" s="217"/>
      <c r="F32" s="217"/>
      <c r="G32" s="217"/>
      <c r="H32" s="217"/>
      <c r="O32" s="391"/>
      <c r="P32" s="218"/>
      <c r="Q32" s="220"/>
    </row>
    <row r="33" spans="3:8" x14ac:dyDescent="0.25">
      <c r="C33" s="217"/>
      <c r="D33" s="217"/>
      <c r="E33" s="217"/>
      <c r="F33" s="217"/>
      <c r="G33" s="217"/>
      <c r="H33" s="217"/>
    </row>
    <row r="34" spans="3:8" x14ac:dyDescent="0.25">
      <c r="C34" s="217"/>
      <c r="D34" s="217"/>
      <c r="E34" s="217"/>
      <c r="F34" s="217"/>
      <c r="G34" s="217"/>
      <c r="H34" s="217"/>
    </row>
    <row r="35" spans="3:8" x14ac:dyDescent="0.25">
      <c r="C35" s="217"/>
      <c r="D35" s="217"/>
      <c r="E35" s="217"/>
      <c r="F35" s="217"/>
      <c r="G35" s="217"/>
      <c r="H35" s="217"/>
    </row>
    <row r="36" spans="3:8" x14ac:dyDescent="0.25">
      <c r="C36" s="217"/>
      <c r="D36" s="217"/>
      <c r="E36" s="217"/>
      <c r="F36" s="217"/>
      <c r="G36" s="217"/>
      <c r="H36" s="217"/>
    </row>
    <row r="37" spans="3:8" x14ac:dyDescent="0.25">
      <c r="C37" s="217"/>
      <c r="D37" s="217"/>
      <c r="E37" s="217"/>
      <c r="F37" s="217"/>
      <c r="G37" s="217"/>
      <c r="H37" s="217"/>
    </row>
    <row r="38" spans="3:8" x14ac:dyDescent="0.25">
      <c r="C38" s="217"/>
      <c r="D38" s="217"/>
      <c r="E38" s="217"/>
      <c r="F38" s="217"/>
      <c r="G38" s="217"/>
      <c r="H38" s="217"/>
    </row>
    <row r="39" spans="3:8" x14ac:dyDescent="0.25">
      <c r="C39" s="217"/>
      <c r="D39" s="217"/>
      <c r="E39" s="217"/>
      <c r="F39" s="217"/>
      <c r="G39" s="217"/>
      <c r="H39" s="217"/>
    </row>
    <row r="40" spans="3:8" x14ac:dyDescent="0.25">
      <c r="C40" s="217"/>
      <c r="D40" s="217"/>
      <c r="E40" s="217"/>
      <c r="F40" s="217"/>
      <c r="G40" s="217"/>
      <c r="H40" s="217"/>
    </row>
    <row r="41" spans="3:8" x14ac:dyDescent="0.25">
      <c r="C41" s="217"/>
      <c r="D41" s="217"/>
      <c r="E41" s="217"/>
      <c r="F41" s="217"/>
      <c r="G41" s="217"/>
      <c r="H41" s="217"/>
    </row>
    <row r="42" spans="3:8" x14ac:dyDescent="0.25">
      <c r="C42" s="217"/>
      <c r="D42" s="217"/>
      <c r="E42" s="217"/>
      <c r="F42" s="217"/>
      <c r="G42" s="217"/>
      <c r="H42" s="217"/>
    </row>
    <row r="43" spans="3:8" x14ac:dyDescent="0.25">
      <c r="C43" s="217"/>
      <c r="D43" s="217"/>
      <c r="E43" s="217"/>
      <c r="F43" s="217"/>
      <c r="G43" s="217"/>
      <c r="H43" s="217"/>
    </row>
    <row r="44" spans="3:8" x14ac:dyDescent="0.25">
      <c r="C44" s="217"/>
      <c r="D44" s="217"/>
      <c r="E44" s="217"/>
      <c r="F44" s="217"/>
      <c r="G44" s="217"/>
      <c r="H44" s="217"/>
    </row>
    <row r="45" spans="3:8" x14ac:dyDescent="0.25">
      <c r="C45" s="217"/>
      <c r="D45" s="217"/>
      <c r="E45" s="217"/>
      <c r="F45" s="217"/>
      <c r="G45" s="217"/>
      <c r="H45" s="217"/>
    </row>
    <row r="46" spans="3:8" x14ac:dyDescent="0.25">
      <c r="C46" s="217"/>
      <c r="D46" s="217"/>
      <c r="E46" s="217"/>
      <c r="F46" s="217"/>
      <c r="G46" s="217"/>
      <c r="H46" s="217"/>
    </row>
    <row r="47" spans="3:8" x14ac:dyDescent="0.25">
      <c r="C47" s="217"/>
      <c r="D47" s="217"/>
      <c r="E47" s="217"/>
      <c r="F47" s="217"/>
      <c r="G47" s="217"/>
      <c r="H47" s="217"/>
    </row>
    <row r="48" spans="3:8" x14ac:dyDescent="0.25">
      <c r="C48" s="217"/>
      <c r="D48" s="217"/>
      <c r="E48" s="217"/>
      <c r="F48" s="217"/>
      <c r="G48" s="217"/>
      <c r="H48" s="217"/>
    </row>
    <row r="49" spans="3:8" x14ac:dyDescent="0.25">
      <c r="C49" s="217"/>
      <c r="D49" s="217"/>
      <c r="E49" s="217"/>
      <c r="F49" s="217"/>
      <c r="G49" s="217"/>
      <c r="H49" s="217"/>
    </row>
    <row r="50" spans="3:8" x14ac:dyDescent="0.25">
      <c r="C50" s="217"/>
      <c r="D50" s="217"/>
      <c r="E50" s="217"/>
      <c r="F50" s="217"/>
      <c r="G50" s="217"/>
      <c r="H50" s="217"/>
    </row>
    <row r="51" spans="3:8" x14ac:dyDescent="0.25">
      <c r="C51" s="217"/>
      <c r="D51" s="217"/>
      <c r="E51" s="217"/>
      <c r="F51" s="217"/>
      <c r="G51" s="217"/>
      <c r="H51" s="217"/>
    </row>
    <row r="52" spans="3:8" x14ac:dyDescent="0.25">
      <c r="C52" s="217"/>
      <c r="D52" s="217"/>
      <c r="E52" s="217"/>
      <c r="F52" s="217"/>
      <c r="G52" s="217"/>
      <c r="H52" s="217"/>
    </row>
    <row r="53" spans="3:8" x14ac:dyDescent="0.25">
      <c r="C53" s="217"/>
      <c r="D53" s="217"/>
      <c r="E53" s="217"/>
      <c r="F53" s="217"/>
      <c r="G53" s="217"/>
      <c r="H53" s="217"/>
    </row>
    <row r="54" spans="3:8" x14ac:dyDescent="0.25">
      <c r="C54" s="217"/>
      <c r="D54" s="217"/>
      <c r="E54" s="217"/>
      <c r="F54" s="217"/>
      <c r="G54" s="217"/>
      <c r="H54" s="217"/>
    </row>
    <row r="55" spans="3:8" x14ac:dyDescent="0.25">
      <c r="C55" s="217"/>
      <c r="D55" s="217"/>
      <c r="E55" s="217"/>
      <c r="F55" s="217"/>
      <c r="G55" s="217"/>
      <c r="H55" s="217"/>
    </row>
    <row r="56" spans="3:8" x14ac:dyDescent="0.25">
      <c r="C56" s="217"/>
      <c r="D56" s="217"/>
      <c r="E56" s="217"/>
      <c r="F56" s="217"/>
      <c r="G56" s="217"/>
      <c r="H56" s="217"/>
    </row>
    <row r="57" spans="3:8" x14ac:dyDescent="0.25">
      <c r="C57" s="217"/>
      <c r="D57" s="217"/>
      <c r="E57" s="217"/>
      <c r="F57" s="217"/>
      <c r="G57" s="217"/>
      <c r="H57" s="217"/>
    </row>
    <row r="58" spans="3:8" x14ac:dyDescent="0.25">
      <c r="C58" s="217"/>
      <c r="D58" s="217"/>
      <c r="E58" s="217"/>
      <c r="F58" s="217"/>
      <c r="G58" s="217"/>
      <c r="H58" s="217"/>
    </row>
    <row r="59" spans="3:8" x14ac:dyDescent="0.25">
      <c r="C59" s="217"/>
      <c r="D59" s="217"/>
      <c r="E59" s="217"/>
      <c r="F59" s="217"/>
      <c r="G59" s="217"/>
      <c r="H59" s="217"/>
    </row>
    <row r="60" spans="3:8" x14ac:dyDescent="0.25">
      <c r="C60" s="217"/>
      <c r="D60" s="217"/>
      <c r="E60" s="217"/>
      <c r="F60" s="217"/>
      <c r="G60" s="217"/>
      <c r="H60" s="217"/>
    </row>
    <row r="61" spans="3:8" x14ac:dyDescent="0.25">
      <c r="C61" s="217"/>
      <c r="D61" s="217"/>
      <c r="E61" s="217"/>
      <c r="F61" s="217"/>
      <c r="G61" s="217"/>
      <c r="H61" s="217"/>
    </row>
    <row r="62" spans="3:8" x14ac:dyDescent="0.25">
      <c r="C62" s="217"/>
      <c r="D62" s="217"/>
      <c r="E62" s="217"/>
      <c r="F62" s="217"/>
      <c r="G62" s="217"/>
      <c r="H62" s="217"/>
    </row>
    <row r="63" spans="3:8" x14ac:dyDescent="0.25">
      <c r="C63" s="217"/>
      <c r="D63" s="217"/>
      <c r="E63" s="217"/>
      <c r="F63" s="217"/>
      <c r="G63" s="217"/>
      <c r="H63" s="217"/>
    </row>
    <row r="64" spans="3:8" x14ac:dyDescent="0.25">
      <c r="C64" s="217"/>
      <c r="D64" s="217"/>
      <c r="E64" s="217"/>
      <c r="F64" s="217"/>
      <c r="G64" s="217"/>
      <c r="H64" s="217"/>
    </row>
    <row r="65" spans="3:8" x14ac:dyDescent="0.25">
      <c r="C65" s="217"/>
      <c r="D65" s="217"/>
      <c r="E65" s="217"/>
      <c r="F65" s="217"/>
      <c r="G65" s="217"/>
      <c r="H65" s="217"/>
    </row>
    <row r="66" spans="3:8" x14ac:dyDescent="0.25">
      <c r="C66" s="217"/>
      <c r="D66" s="217"/>
      <c r="E66" s="217"/>
      <c r="F66" s="217"/>
      <c r="G66" s="217"/>
      <c r="H66" s="217"/>
    </row>
    <row r="67" spans="3:8" x14ac:dyDescent="0.25">
      <c r="C67" s="217"/>
      <c r="D67" s="217"/>
      <c r="E67" s="217"/>
      <c r="F67" s="217"/>
      <c r="G67" s="217"/>
      <c r="H67" s="217"/>
    </row>
    <row r="68" spans="3:8" x14ac:dyDescent="0.25">
      <c r="C68" s="217"/>
      <c r="D68" s="217"/>
      <c r="E68" s="217"/>
      <c r="F68" s="217"/>
      <c r="G68" s="217"/>
      <c r="H68" s="217"/>
    </row>
    <row r="69" spans="3:8" x14ac:dyDescent="0.25">
      <c r="C69" s="217"/>
      <c r="D69" s="217"/>
      <c r="E69" s="217"/>
      <c r="F69" s="217"/>
      <c r="G69" s="217"/>
      <c r="H69" s="217"/>
    </row>
    <row r="70" spans="3:8" x14ac:dyDescent="0.25">
      <c r="C70" s="217"/>
      <c r="D70" s="217"/>
      <c r="E70" s="217"/>
      <c r="F70" s="217"/>
      <c r="G70" s="217"/>
      <c r="H70" s="217"/>
    </row>
    <row r="71" spans="3:8" x14ac:dyDescent="0.25">
      <c r="C71" s="217"/>
      <c r="D71" s="217"/>
      <c r="E71" s="217"/>
      <c r="F71" s="217"/>
      <c r="G71" s="217"/>
      <c r="H71" s="217"/>
    </row>
    <row r="72" spans="3:8" x14ac:dyDescent="0.25">
      <c r="C72" s="217"/>
      <c r="D72" s="217"/>
      <c r="E72" s="217"/>
      <c r="F72" s="217"/>
      <c r="G72" s="217"/>
      <c r="H72" s="217"/>
    </row>
    <row r="73" spans="3:8" x14ac:dyDescent="0.25">
      <c r="C73" s="217"/>
      <c r="D73" s="217"/>
      <c r="E73" s="217"/>
      <c r="F73" s="217"/>
      <c r="G73" s="217"/>
      <c r="H73" s="217"/>
    </row>
    <row r="74" spans="3:8" x14ac:dyDescent="0.25">
      <c r="C74" s="217"/>
      <c r="D74" s="217"/>
      <c r="E74" s="217"/>
      <c r="F74" s="217"/>
      <c r="G74" s="217"/>
      <c r="H74" s="217"/>
    </row>
    <row r="75" spans="3:8" x14ac:dyDescent="0.25">
      <c r="C75" s="217"/>
      <c r="D75" s="217"/>
      <c r="E75" s="217"/>
      <c r="F75" s="217"/>
      <c r="G75" s="217"/>
      <c r="H75" s="217"/>
    </row>
    <row r="76" spans="3:8" x14ac:dyDescent="0.25">
      <c r="C76" s="217"/>
      <c r="D76" s="217"/>
      <c r="E76" s="217"/>
      <c r="F76" s="217"/>
      <c r="G76" s="217"/>
      <c r="H76" s="217"/>
    </row>
    <row r="77" spans="3:8" x14ac:dyDescent="0.25">
      <c r="C77" s="217"/>
      <c r="D77" s="217"/>
      <c r="E77" s="217"/>
      <c r="F77" s="217"/>
      <c r="G77" s="217"/>
      <c r="H77" s="217"/>
    </row>
    <row r="78" spans="3:8" x14ac:dyDescent="0.25">
      <c r="C78" s="217"/>
      <c r="D78" s="217"/>
      <c r="E78" s="217"/>
      <c r="F78" s="217"/>
      <c r="G78" s="217"/>
      <c r="H78" s="217"/>
    </row>
    <row r="79" spans="3:8" x14ac:dyDescent="0.25">
      <c r="C79" s="217"/>
      <c r="D79" s="217"/>
      <c r="E79" s="217"/>
      <c r="F79" s="217"/>
      <c r="G79" s="217"/>
      <c r="H79" s="217"/>
    </row>
    <row r="80" spans="3:8" x14ac:dyDescent="0.25">
      <c r="C80" s="217"/>
      <c r="D80" s="217"/>
      <c r="E80" s="217"/>
      <c r="F80" s="217"/>
      <c r="G80" s="217"/>
      <c r="H80" s="217"/>
    </row>
    <row r="81" spans="3:8" x14ac:dyDescent="0.25">
      <c r="C81" s="217"/>
      <c r="D81" s="217"/>
      <c r="E81" s="217"/>
      <c r="F81" s="217"/>
      <c r="G81" s="217"/>
      <c r="H81" s="217"/>
    </row>
    <row r="82" spans="3:8" x14ac:dyDescent="0.25">
      <c r="C82" s="217"/>
      <c r="D82" s="217"/>
      <c r="E82" s="217"/>
      <c r="F82" s="217"/>
      <c r="G82" s="217"/>
      <c r="H82" s="217"/>
    </row>
    <row r="83" spans="3:8" x14ac:dyDescent="0.25">
      <c r="C83" s="217"/>
      <c r="D83" s="217"/>
      <c r="E83" s="217"/>
      <c r="F83" s="217"/>
      <c r="G83" s="217"/>
      <c r="H83" s="217"/>
    </row>
    <row r="84" spans="3:8" x14ac:dyDescent="0.25">
      <c r="C84" s="217"/>
      <c r="D84" s="217"/>
      <c r="E84" s="217"/>
      <c r="F84" s="217"/>
      <c r="G84" s="217"/>
      <c r="H84" s="217"/>
    </row>
    <row r="85" spans="3:8" x14ac:dyDescent="0.25">
      <c r="C85" s="217"/>
      <c r="D85" s="217"/>
      <c r="E85" s="217"/>
      <c r="F85" s="217"/>
      <c r="G85" s="217"/>
      <c r="H85" s="217"/>
    </row>
    <row r="86" spans="3:8" x14ac:dyDescent="0.25">
      <c r="C86" s="217"/>
      <c r="D86" s="217"/>
      <c r="E86" s="217"/>
      <c r="F86" s="217"/>
      <c r="G86" s="217"/>
      <c r="H86" s="217"/>
    </row>
    <row r="87" spans="3:8" x14ac:dyDescent="0.25">
      <c r="C87" s="217"/>
      <c r="D87" s="217"/>
      <c r="E87" s="217"/>
      <c r="F87" s="217"/>
      <c r="G87" s="217"/>
      <c r="H87" s="217"/>
    </row>
    <row r="88" spans="3:8" x14ac:dyDescent="0.25">
      <c r="C88" s="217"/>
      <c r="D88" s="217"/>
      <c r="E88" s="217"/>
      <c r="F88" s="217"/>
      <c r="G88" s="217"/>
      <c r="H88" s="217"/>
    </row>
    <row r="89" spans="3:8" x14ac:dyDescent="0.25">
      <c r="C89" s="217"/>
      <c r="D89" s="217"/>
      <c r="E89" s="217"/>
      <c r="F89" s="217"/>
      <c r="G89" s="217"/>
      <c r="H89" s="217"/>
    </row>
    <row r="90" spans="3:8" x14ac:dyDescent="0.25">
      <c r="C90" s="217"/>
      <c r="D90" s="217"/>
      <c r="E90" s="217"/>
      <c r="F90" s="217"/>
      <c r="G90" s="217"/>
      <c r="H90" s="217"/>
    </row>
    <row r="91" spans="3:8" x14ac:dyDescent="0.25">
      <c r="C91" s="217"/>
      <c r="D91" s="217"/>
      <c r="E91" s="217"/>
      <c r="F91" s="217"/>
      <c r="G91" s="217"/>
      <c r="H91" s="217"/>
    </row>
    <row r="92" spans="3:8" x14ac:dyDescent="0.25">
      <c r="C92" s="217"/>
      <c r="D92" s="217"/>
      <c r="E92" s="217"/>
      <c r="F92" s="217"/>
      <c r="G92" s="217"/>
      <c r="H92" s="217"/>
    </row>
    <row r="93" spans="3:8" x14ac:dyDescent="0.25">
      <c r="C93" s="217"/>
      <c r="D93" s="217"/>
      <c r="E93" s="217"/>
      <c r="F93" s="217"/>
      <c r="G93" s="217"/>
      <c r="H93" s="217"/>
    </row>
    <row r="94" spans="3:8" x14ac:dyDescent="0.25">
      <c r="C94" s="217"/>
      <c r="D94" s="217"/>
      <c r="E94" s="217"/>
      <c r="F94" s="217"/>
      <c r="G94" s="217"/>
      <c r="H94" s="217"/>
    </row>
    <row r="95" spans="3:8" x14ac:dyDescent="0.25">
      <c r="C95" s="217"/>
      <c r="D95" s="217"/>
      <c r="E95" s="217"/>
      <c r="F95" s="217"/>
      <c r="G95" s="217"/>
      <c r="H95" s="217"/>
    </row>
    <row r="96" spans="3:8" x14ac:dyDescent="0.25">
      <c r="C96" s="217"/>
      <c r="D96" s="217"/>
      <c r="E96" s="217"/>
      <c r="F96" s="217"/>
      <c r="G96" s="217"/>
      <c r="H96" s="217"/>
    </row>
    <row r="97" spans="3:8" x14ac:dyDescent="0.25">
      <c r="C97" s="217"/>
      <c r="D97" s="217"/>
      <c r="E97" s="217"/>
      <c r="F97" s="217"/>
      <c r="G97" s="217"/>
      <c r="H97" s="217"/>
    </row>
    <row r="98" spans="3:8" x14ac:dyDescent="0.25">
      <c r="C98" s="217"/>
      <c r="D98" s="217"/>
      <c r="E98" s="217"/>
      <c r="F98" s="217"/>
      <c r="G98" s="217"/>
      <c r="H98" s="217"/>
    </row>
    <row r="99" spans="3:8" x14ac:dyDescent="0.25">
      <c r="C99" s="217"/>
      <c r="D99" s="217"/>
      <c r="E99" s="217"/>
      <c r="F99" s="217"/>
      <c r="G99" s="217"/>
      <c r="H99" s="217"/>
    </row>
    <row r="100" spans="3:8" x14ac:dyDescent="0.25">
      <c r="C100" s="217"/>
      <c r="D100" s="217"/>
      <c r="E100" s="217"/>
      <c r="F100" s="217"/>
      <c r="G100" s="217"/>
      <c r="H100" s="217"/>
    </row>
    <row r="101" spans="3:8" x14ac:dyDescent="0.25">
      <c r="C101" s="217"/>
      <c r="D101" s="217"/>
      <c r="E101" s="217"/>
      <c r="F101" s="217"/>
      <c r="G101" s="217"/>
      <c r="H101" s="217"/>
    </row>
    <row r="102" spans="3:8" x14ac:dyDescent="0.25">
      <c r="C102" s="217"/>
      <c r="D102" s="217"/>
      <c r="E102" s="217"/>
      <c r="F102" s="217"/>
      <c r="G102" s="217"/>
      <c r="H102" s="217"/>
    </row>
    <row r="103" spans="3:8" x14ac:dyDescent="0.25">
      <c r="C103" s="217"/>
      <c r="D103" s="217"/>
      <c r="E103" s="217"/>
      <c r="F103" s="217"/>
      <c r="G103" s="217"/>
      <c r="H103" s="217"/>
    </row>
    <row r="104" spans="3:8" x14ac:dyDescent="0.25">
      <c r="C104" s="217"/>
      <c r="D104" s="217"/>
      <c r="E104" s="217"/>
      <c r="F104" s="217"/>
      <c r="G104" s="217"/>
      <c r="H104" s="217"/>
    </row>
    <row r="105" spans="3:8" x14ac:dyDescent="0.25">
      <c r="C105" s="217"/>
      <c r="D105" s="217"/>
      <c r="E105" s="217"/>
      <c r="F105" s="217"/>
      <c r="G105" s="217"/>
      <c r="H105" s="217"/>
    </row>
    <row r="106" spans="3:8" x14ac:dyDescent="0.25">
      <c r="C106" s="217"/>
      <c r="D106" s="217"/>
      <c r="E106" s="217"/>
      <c r="F106" s="217"/>
      <c r="G106" s="217"/>
      <c r="H106" s="217"/>
    </row>
    <row r="107" spans="3:8" x14ac:dyDescent="0.25">
      <c r="C107" s="217"/>
      <c r="D107" s="217"/>
      <c r="E107" s="217"/>
      <c r="F107" s="217"/>
      <c r="G107" s="217"/>
      <c r="H107" s="217"/>
    </row>
    <row r="108" spans="3:8" x14ac:dyDescent="0.25">
      <c r="C108" s="217"/>
      <c r="D108" s="217"/>
      <c r="E108" s="217"/>
      <c r="F108" s="217"/>
      <c r="G108" s="217"/>
      <c r="H108" s="217"/>
    </row>
    <row r="109" spans="3:8" x14ac:dyDescent="0.25">
      <c r="C109" s="217"/>
      <c r="D109" s="217"/>
      <c r="E109" s="217"/>
      <c r="F109" s="217"/>
      <c r="G109" s="217"/>
      <c r="H109" s="217"/>
    </row>
    <row r="110" spans="3:8" x14ac:dyDescent="0.25">
      <c r="C110" s="217"/>
      <c r="D110" s="217"/>
      <c r="E110" s="217"/>
      <c r="F110" s="217"/>
      <c r="G110" s="217"/>
      <c r="H110" s="217"/>
    </row>
    <row r="111" spans="3:8" x14ac:dyDescent="0.25">
      <c r="C111" s="217"/>
      <c r="D111" s="217"/>
      <c r="E111" s="217"/>
      <c r="F111" s="217"/>
      <c r="G111" s="217"/>
      <c r="H111" s="217"/>
    </row>
    <row r="112" spans="3:8" x14ac:dyDescent="0.25">
      <c r="C112" s="217"/>
      <c r="D112" s="217"/>
      <c r="E112" s="217"/>
      <c r="F112" s="217"/>
      <c r="G112" s="217"/>
      <c r="H112" s="217"/>
    </row>
    <row r="113" spans="3:8" x14ac:dyDescent="0.25">
      <c r="C113" s="217"/>
      <c r="D113" s="217"/>
      <c r="E113" s="217"/>
      <c r="F113" s="217"/>
      <c r="G113" s="217"/>
      <c r="H113" s="217"/>
    </row>
    <row r="114" spans="3:8" x14ac:dyDescent="0.25">
      <c r="C114" s="217"/>
      <c r="D114" s="217"/>
      <c r="E114" s="217"/>
      <c r="F114" s="217"/>
      <c r="G114" s="217"/>
      <c r="H114" s="217"/>
    </row>
    <row r="115" spans="3:8" x14ac:dyDescent="0.25">
      <c r="C115" s="217"/>
      <c r="D115" s="217"/>
      <c r="E115" s="217"/>
      <c r="F115" s="217"/>
      <c r="G115" s="217"/>
      <c r="H115" s="217"/>
    </row>
    <row r="116" spans="3:8" x14ac:dyDescent="0.25">
      <c r="C116" s="217"/>
      <c r="D116" s="217"/>
      <c r="E116" s="217"/>
      <c r="F116" s="217"/>
      <c r="G116" s="217"/>
      <c r="H116" s="217"/>
    </row>
    <row r="117" spans="3:8" x14ac:dyDescent="0.25">
      <c r="C117" s="217"/>
      <c r="D117" s="217"/>
      <c r="E117" s="217"/>
      <c r="F117" s="217"/>
      <c r="G117" s="217"/>
      <c r="H117" s="217"/>
    </row>
    <row r="118" spans="3:8" x14ac:dyDescent="0.25">
      <c r="C118" s="217"/>
      <c r="D118" s="217"/>
      <c r="E118" s="217"/>
      <c r="F118" s="217"/>
      <c r="G118" s="217"/>
      <c r="H118" s="217"/>
    </row>
    <row r="119" spans="3:8" x14ac:dyDescent="0.25">
      <c r="C119" s="217"/>
      <c r="D119" s="217"/>
      <c r="E119" s="217"/>
      <c r="F119" s="217"/>
      <c r="G119" s="217"/>
      <c r="H119" s="217"/>
    </row>
    <row r="120" spans="3:8" x14ac:dyDescent="0.25">
      <c r="C120" s="217"/>
      <c r="D120" s="217"/>
      <c r="E120" s="217"/>
      <c r="F120" s="217"/>
      <c r="G120" s="217"/>
      <c r="H120" s="217"/>
    </row>
    <row r="121" spans="3:8" x14ac:dyDescent="0.25">
      <c r="C121" s="217"/>
      <c r="D121" s="217"/>
      <c r="E121" s="217"/>
      <c r="F121" s="217"/>
      <c r="G121" s="217"/>
      <c r="H121" s="217"/>
    </row>
    <row r="122" spans="3:8" x14ac:dyDescent="0.25">
      <c r="C122" s="217"/>
      <c r="D122" s="217"/>
      <c r="E122" s="217"/>
      <c r="F122" s="217"/>
      <c r="G122" s="217"/>
      <c r="H122" s="217"/>
    </row>
    <row r="123" spans="3:8" x14ac:dyDescent="0.25">
      <c r="C123" s="217"/>
      <c r="D123" s="217"/>
      <c r="E123" s="217"/>
      <c r="F123" s="217"/>
      <c r="G123" s="217"/>
      <c r="H123" s="217"/>
    </row>
    <row r="124" spans="3:8" x14ac:dyDescent="0.25">
      <c r="C124" s="217"/>
      <c r="D124" s="217"/>
      <c r="E124" s="217"/>
      <c r="F124" s="217"/>
      <c r="G124" s="217"/>
      <c r="H124" s="217"/>
    </row>
    <row r="125" spans="3:8" x14ac:dyDescent="0.25">
      <c r="C125" s="217"/>
      <c r="D125" s="217"/>
      <c r="E125" s="217"/>
      <c r="F125" s="217"/>
      <c r="G125" s="217"/>
      <c r="H125" s="217"/>
    </row>
    <row r="126" spans="3:8" x14ac:dyDescent="0.25">
      <c r="C126" s="217"/>
      <c r="D126" s="217"/>
      <c r="E126" s="217"/>
      <c r="F126" s="217"/>
      <c r="G126" s="217"/>
      <c r="H126" s="217"/>
    </row>
    <row r="127" spans="3:8" x14ac:dyDescent="0.25">
      <c r="C127" s="217"/>
      <c r="D127" s="217"/>
      <c r="E127" s="217"/>
      <c r="F127" s="217"/>
      <c r="G127" s="217"/>
      <c r="H127" s="217"/>
    </row>
    <row r="128" spans="3:8" x14ac:dyDescent="0.25">
      <c r="C128" s="217"/>
      <c r="D128" s="217"/>
      <c r="E128" s="217"/>
      <c r="F128" s="217"/>
      <c r="G128" s="217"/>
      <c r="H128" s="217"/>
    </row>
    <row r="129" spans="3:8" x14ac:dyDescent="0.25">
      <c r="C129" s="217"/>
      <c r="D129" s="217"/>
      <c r="E129" s="217"/>
      <c r="F129" s="217"/>
      <c r="G129" s="217"/>
      <c r="H129" s="217"/>
    </row>
    <row r="130" spans="3:8" x14ac:dyDescent="0.25">
      <c r="C130" s="217"/>
      <c r="D130" s="217"/>
      <c r="E130" s="217"/>
      <c r="F130" s="217"/>
      <c r="G130" s="217"/>
      <c r="H130" s="217"/>
    </row>
    <row r="131" spans="3:8" x14ac:dyDescent="0.25">
      <c r="C131" s="217"/>
      <c r="D131" s="217"/>
      <c r="E131" s="217"/>
      <c r="F131" s="217"/>
      <c r="G131" s="217"/>
      <c r="H131" s="217"/>
    </row>
    <row r="132" spans="3:8" x14ac:dyDescent="0.25">
      <c r="C132" s="217"/>
      <c r="D132" s="217"/>
      <c r="E132" s="217"/>
      <c r="F132" s="217"/>
      <c r="G132" s="217"/>
      <c r="H132" s="217"/>
    </row>
    <row r="133" spans="3:8" x14ac:dyDescent="0.25">
      <c r="C133" s="217"/>
      <c r="D133" s="217"/>
      <c r="E133" s="217"/>
      <c r="F133" s="217"/>
      <c r="G133" s="217"/>
      <c r="H133" s="217"/>
    </row>
    <row r="134" spans="3:8" x14ac:dyDescent="0.25">
      <c r="C134" s="217"/>
      <c r="D134" s="217"/>
      <c r="E134" s="217"/>
      <c r="F134" s="217"/>
      <c r="G134" s="217"/>
      <c r="H134" s="217"/>
    </row>
    <row r="135" spans="3:8" x14ac:dyDescent="0.25">
      <c r="C135" s="217"/>
      <c r="D135" s="217"/>
      <c r="E135" s="217"/>
      <c r="F135" s="217"/>
      <c r="G135" s="217"/>
      <c r="H135" s="217"/>
    </row>
    <row r="136" spans="3:8" x14ac:dyDescent="0.25">
      <c r="C136" s="217"/>
      <c r="D136" s="217"/>
      <c r="E136" s="217"/>
      <c r="F136" s="217"/>
      <c r="G136" s="217"/>
      <c r="H136" s="217"/>
    </row>
    <row r="137" spans="3:8" x14ac:dyDescent="0.25">
      <c r="C137" s="217"/>
      <c r="D137" s="217"/>
      <c r="E137" s="217"/>
      <c r="F137" s="217"/>
      <c r="G137" s="217"/>
      <c r="H137" s="217"/>
    </row>
    <row r="138" spans="3:8" x14ac:dyDescent="0.25">
      <c r="C138" s="217"/>
      <c r="D138" s="217"/>
      <c r="E138" s="217"/>
      <c r="F138" s="217"/>
      <c r="G138" s="217"/>
      <c r="H138" s="217"/>
    </row>
    <row r="139" spans="3:8" x14ac:dyDescent="0.25">
      <c r="C139" s="217"/>
      <c r="D139" s="217"/>
      <c r="E139" s="217"/>
      <c r="F139" s="217"/>
      <c r="G139" s="217"/>
      <c r="H139" s="217"/>
    </row>
    <row r="140" spans="3:8" x14ac:dyDescent="0.25">
      <c r="C140" s="217"/>
      <c r="D140" s="217"/>
      <c r="E140" s="217"/>
      <c r="F140" s="217"/>
      <c r="G140" s="217"/>
      <c r="H140" s="217"/>
    </row>
    <row r="141" spans="3:8" x14ac:dyDescent="0.25">
      <c r="C141" s="217"/>
      <c r="D141" s="217"/>
      <c r="E141" s="217"/>
      <c r="F141" s="217"/>
      <c r="G141" s="217"/>
      <c r="H141" s="217"/>
    </row>
    <row r="142" spans="3:8" x14ac:dyDescent="0.25">
      <c r="C142" s="217"/>
      <c r="D142" s="217"/>
      <c r="E142" s="217"/>
      <c r="F142" s="217"/>
      <c r="G142" s="217"/>
      <c r="H142" s="217"/>
    </row>
    <row r="143" spans="3:8" x14ac:dyDescent="0.25">
      <c r="C143" s="217"/>
      <c r="D143" s="217"/>
      <c r="E143" s="217"/>
      <c r="F143" s="217"/>
      <c r="G143" s="217"/>
      <c r="H143" s="217"/>
    </row>
    <row r="144" spans="3:8" x14ac:dyDescent="0.25">
      <c r="C144" s="217"/>
      <c r="D144" s="217"/>
      <c r="E144" s="217"/>
      <c r="F144" s="217"/>
      <c r="G144" s="217"/>
      <c r="H144" s="217"/>
    </row>
    <row r="145" spans="3:8" x14ac:dyDescent="0.25">
      <c r="C145" s="217"/>
      <c r="D145" s="217"/>
      <c r="E145" s="217"/>
      <c r="F145" s="217"/>
      <c r="G145" s="217"/>
      <c r="H145" s="217"/>
    </row>
    <row r="146" spans="3:8" x14ac:dyDescent="0.25">
      <c r="C146" s="217"/>
      <c r="D146" s="217"/>
      <c r="E146" s="217"/>
      <c r="F146" s="217"/>
      <c r="G146" s="217"/>
      <c r="H146" s="217"/>
    </row>
    <row r="147" spans="3:8" x14ac:dyDescent="0.25">
      <c r="C147" s="217"/>
      <c r="D147" s="217"/>
      <c r="E147" s="217"/>
      <c r="F147" s="217"/>
      <c r="G147" s="217"/>
      <c r="H147" s="217"/>
    </row>
    <row r="148" spans="3:8" x14ac:dyDescent="0.25">
      <c r="C148" s="217"/>
      <c r="D148" s="217"/>
      <c r="E148" s="217"/>
      <c r="F148" s="217"/>
      <c r="G148" s="217"/>
      <c r="H148" s="217"/>
    </row>
    <row r="149" spans="3:8" x14ac:dyDescent="0.25">
      <c r="C149" s="217"/>
      <c r="D149" s="217"/>
      <c r="E149" s="217"/>
      <c r="F149" s="217"/>
      <c r="G149" s="217"/>
      <c r="H149" s="217"/>
    </row>
    <row r="150" spans="3:8" x14ac:dyDescent="0.25">
      <c r="C150" s="217"/>
      <c r="D150" s="217"/>
      <c r="E150" s="217"/>
      <c r="F150" s="217"/>
      <c r="G150" s="217"/>
      <c r="H150" s="217"/>
    </row>
    <row r="151" spans="3:8" x14ac:dyDescent="0.25">
      <c r="C151" s="217"/>
      <c r="D151" s="217"/>
      <c r="E151" s="217"/>
      <c r="F151" s="217"/>
      <c r="G151" s="217"/>
      <c r="H151" s="217"/>
    </row>
    <row r="152" spans="3:8" x14ac:dyDescent="0.25">
      <c r="C152" s="217"/>
      <c r="D152" s="217"/>
      <c r="E152" s="217"/>
      <c r="F152" s="217"/>
      <c r="G152" s="217"/>
      <c r="H152" s="217"/>
    </row>
    <row r="153" spans="3:8" x14ac:dyDescent="0.25">
      <c r="C153" s="217"/>
      <c r="D153" s="217"/>
      <c r="E153" s="217"/>
      <c r="F153" s="217"/>
      <c r="G153" s="217"/>
      <c r="H153" s="217"/>
    </row>
    <row r="154" spans="3:8" x14ac:dyDescent="0.25">
      <c r="C154" s="217"/>
      <c r="D154" s="217"/>
      <c r="E154" s="217"/>
      <c r="F154" s="217"/>
      <c r="G154" s="217"/>
      <c r="H154" s="217"/>
    </row>
    <row r="155" spans="3:8" x14ac:dyDescent="0.25">
      <c r="C155" s="217"/>
      <c r="D155" s="217"/>
      <c r="E155" s="217"/>
      <c r="F155" s="217"/>
      <c r="G155" s="217"/>
      <c r="H155" s="217"/>
    </row>
    <row r="156" spans="3:8" x14ac:dyDescent="0.25">
      <c r="C156" s="217"/>
      <c r="D156" s="217"/>
      <c r="E156" s="217"/>
      <c r="F156" s="217"/>
      <c r="G156" s="217"/>
      <c r="H156" s="217"/>
    </row>
    <row r="157" spans="3:8" x14ac:dyDescent="0.25">
      <c r="C157" s="217"/>
      <c r="D157" s="217"/>
      <c r="E157" s="217"/>
      <c r="F157" s="217"/>
      <c r="G157" s="217"/>
      <c r="H157" s="217"/>
    </row>
    <row r="158" spans="3:8" x14ac:dyDescent="0.25">
      <c r="C158" s="217"/>
      <c r="D158" s="217"/>
      <c r="E158" s="217"/>
      <c r="F158" s="217"/>
      <c r="G158" s="217"/>
      <c r="H158" s="217"/>
    </row>
    <row r="159" spans="3:8" x14ac:dyDescent="0.25">
      <c r="C159" s="217"/>
      <c r="D159" s="217"/>
      <c r="E159" s="217"/>
      <c r="F159" s="217"/>
      <c r="G159" s="217"/>
      <c r="H159" s="217"/>
    </row>
    <row r="160" spans="3:8" x14ac:dyDescent="0.25">
      <c r="C160" s="217"/>
      <c r="D160" s="217"/>
      <c r="E160" s="217"/>
      <c r="F160" s="217"/>
      <c r="G160" s="217"/>
      <c r="H160" s="217"/>
    </row>
    <row r="161" spans="3:8" x14ac:dyDescent="0.25">
      <c r="C161" s="217"/>
      <c r="D161" s="217"/>
      <c r="E161" s="217"/>
      <c r="F161" s="217"/>
      <c r="G161" s="217"/>
      <c r="H161" s="217"/>
    </row>
    <row r="162" spans="3:8" x14ac:dyDescent="0.25">
      <c r="C162" s="217"/>
      <c r="D162" s="217"/>
      <c r="E162" s="217"/>
      <c r="F162" s="217"/>
      <c r="G162" s="217"/>
      <c r="H162" s="217"/>
    </row>
    <row r="163" spans="3:8" x14ac:dyDescent="0.25">
      <c r="C163" s="217"/>
      <c r="D163" s="217"/>
      <c r="E163" s="217"/>
      <c r="F163" s="217"/>
      <c r="G163" s="217"/>
      <c r="H163" s="217"/>
    </row>
    <row r="164" spans="3:8" x14ac:dyDescent="0.25">
      <c r="C164" s="217"/>
      <c r="D164" s="217"/>
      <c r="E164" s="217"/>
      <c r="F164" s="217"/>
      <c r="G164" s="217"/>
      <c r="H164" s="217"/>
    </row>
    <row r="165" spans="3:8" x14ac:dyDescent="0.25">
      <c r="C165" s="217"/>
      <c r="D165" s="217"/>
      <c r="E165" s="217"/>
      <c r="F165" s="217"/>
      <c r="G165" s="217"/>
      <c r="H165" s="217"/>
    </row>
    <row r="166" spans="3:8" x14ac:dyDescent="0.25">
      <c r="C166" s="217"/>
      <c r="D166" s="217"/>
      <c r="E166" s="217"/>
      <c r="F166" s="217"/>
      <c r="G166" s="217"/>
      <c r="H166" s="217"/>
    </row>
    <row r="167" spans="3:8" x14ac:dyDescent="0.25">
      <c r="C167" s="217"/>
      <c r="D167" s="217"/>
      <c r="E167" s="217"/>
      <c r="F167" s="217"/>
      <c r="G167" s="217"/>
      <c r="H167" s="217"/>
    </row>
    <row r="168" spans="3:8" x14ac:dyDescent="0.25">
      <c r="C168" s="217"/>
      <c r="D168" s="217"/>
      <c r="E168" s="217"/>
      <c r="F168" s="217"/>
      <c r="G168" s="217"/>
      <c r="H168" s="217"/>
    </row>
    <row r="169" spans="3:8" x14ac:dyDescent="0.25">
      <c r="C169" s="217"/>
      <c r="D169" s="217"/>
      <c r="E169" s="217"/>
      <c r="F169" s="217"/>
      <c r="G169" s="217"/>
      <c r="H169" s="217"/>
    </row>
    <row r="170" spans="3:8" x14ac:dyDescent="0.25">
      <c r="C170" s="217"/>
      <c r="D170" s="217"/>
      <c r="E170" s="217"/>
      <c r="F170" s="217"/>
      <c r="G170" s="217"/>
      <c r="H170" s="217"/>
    </row>
    <row r="171" spans="3:8" x14ac:dyDescent="0.25">
      <c r="C171" s="217"/>
      <c r="D171" s="217"/>
      <c r="E171" s="217"/>
      <c r="F171" s="217"/>
      <c r="G171" s="217"/>
      <c r="H171" s="217"/>
    </row>
    <row r="172" spans="3:8" x14ac:dyDescent="0.25">
      <c r="C172" s="217"/>
      <c r="D172" s="217"/>
      <c r="E172" s="217"/>
      <c r="F172" s="217"/>
      <c r="G172" s="217"/>
      <c r="H172" s="217"/>
    </row>
    <row r="173" spans="3:8" x14ac:dyDescent="0.25">
      <c r="C173" s="217"/>
      <c r="D173" s="217"/>
      <c r="E173" s="217"/>
      <c r="F173" s="217"/>
      <c r="G173" s="217"/>
      <c r="H173" s="217"/>
    </row>
    <row r="174" spans="3:8" x14ac:dyDescent="0.25">
      <c r="C174" s="217"/>
      <c r="D174" s="217"/>
      <c r="E174" s="217"/>
      <c r="F174" s="217"/>
      <c r="G174" s="217"/>
      <c r="H174" s="217"/>
    </row>
    <row r="175" spans="3:8" x14ac:dyDescent="0.25">
      <c r="C175" s="217"/>
      <c r="D175" s="217"/>
      <c r="E175" s="217"/>
      <c r="F175" s="217"/>
      <c r="G175" s="217"/>
      <c r="H175" s="217"/>
    </row>
    <row r="176" spans="3:8" x14ac:dyDescent="0.25">
      <c r="C176" s="217"/>
      <c r="D176" s="217"/>
      <c r="E176" s="217"/>
      <c r="F176" s="217"/>
      <c r="G176" s="217"/>
      <c r="H176" s="217"/>
    </row>
    <row r="177" spans="3:8" x14ac:dyDescent="0.25">
      <c r="C177" s="217"/>
      <c r="D177" s="217"/>
      <c r="E177" s="217"/>
      <c r="F177" s="217"/>
      <c r="G177" s="217"/>
      <c r="H177" s="217"/>
    </row>
    <row r="178" spans="3:8" x14ac:dyDescent="0.25">
      <c r="C178" s="217"/>
      <c r="D178" s="217"/>
      <c r="E178" s="217"/>
      <c r="F178" s="217"/>
      <c r="G178" s="217"/>
      <c r="H178" s="217"/>
    </row>
    <row r="179" spans="3:8" x14ac:dyDescent="0.25">
      <c r="C179" s="217"/>
      <c r="D179" s="217"/>
      <c r="E179" s="217"/>
      <c r="F179" s="217"/>
      <c r="G179" s="217"/>
      <c r="H179" s="217"/>
    </row>
    <row r="180" spans="3:8" x14ac:dyDescent="0.25">
      <c r="C180" s="217"/>
      <c r="D180" s="217"/>
      <c r="E180" s="217"/>
      <c r="F180" s="217"/>
      <c r="G180" s="217"/>
      <c r="H180" s="217"/>
    </row>
    <row r="181" spans="3:8" x14ac:dyDescent="0.25">
      <c r="C181" s="217"/>
      <c r="D181" s="217"/>
      <c r="E181" s="217"/>
      <c r="F181" s="217"/>
      <c r="G181" s="217"/>
      <c r="H181" s="217"/>
    </row>
    <row r="182" spans="3:8" x14ac:dyDescent="0.25">
      <c r="C182" s="217"/>
      <c r="D182" s="217"/>
      <c r="E182" s="217"/>
      <c r="F182" s="217"/>
      <c r="G182" s="217"/>
      <c r="H182" s="217"/>
    </row>
    <row r="183" spans="3:8" x14ac:dyDescent="0.25">
      <c r="C183" s="217"/>
      <c r="D183" s="217"/>
      <c r="E183" s="217"/>
      <c r="F183" s="217"/>
      <c r="G183" s="217"/>
      <c r="H183" s="217"/>
    </row>
    <row r="184" spans="3:8" x14ac:dyDescent="0.25">
      <c r="C184" s="217"/>
      <c r="D184" s="217"/>
      <c r="E184" s="217"/>
      <c r="F184" s="217"/>
      <c r="G184" s="217"/>
      <c r="H184" s="217"/>
    </row>
    <row r="185" spans="3:8" x14ac:dyDescent="0.25">
      <c r="C185" s="217"/>
      <c r="D185" s="217"/>
      <c r="E185" s="217"/>
      <c r="F185" s="217"/>
      <c r="G185" s="217"/>
      <c r="H185" s="217"/>
    </row>
    <row r="186" spans="3:8" x14ac:dyDescent="0.25">
      <c r="C186" s="217"/>
      <c r="D186" s="217"/>
      <c r="E186" s="217"/>
      <c r="F186" s="217"/>
      <c r="G186" s="217"/>
      <c r="H186" s="217"/>
    </row>
    <row r="187" spans="3:8" x14ac:dyDescent="0.25">
      <c r="C187" s="217"/>
      <c r="D187" s="217"/>
      <c r="E187" s="217"/>
      <c r="F187" s="217"/>
      <c r="G187" s="217"/>
      <c r="H187" s="217"/>
    </row>
    <row r="188" spans="3:8" x14ac:dyDescent="0.25">
      <c r="C188" s="217"/>
      <c r="D188" s="217"/>
      <c r="E188" s="217"/>
      <c r="F188" s="217"/>
      <c r="G188" s="217"/>
      <c r="H188" s="217"/>
    </row>
    <row r="189" spans="3:8" x14ac:dyDescent="0.25">
      <c r="C189" s="217"/>
      <c r="D189" s="217"/>
      <c r="E189" s="217"/>
      <c r="F189" s="217"/>
      <c r="G189" s="217"/>
      <c r="H189" s="217"/>
    </row>
    <row r="190" spans="3:8" x14ac:dyDescent="0.25">
      <c r="C190" s="217"/>
      <c r="D190" s="217"/>
      <c r="E190" s="217"/>
      <c r="F190" s="217"/>
      <c r="G190" s="217"/>
      <c r="H190" s="217"/>
    </row>
    <row r="191" spans="3:8" x14ac:dyDescent="0.25">
      <c r="C191" s="217"/>
      <c r="D191" s="217"/>
      <c r="E191" s="217"/>
      <c r="F191" s="217"/>
      <c r="G191" s="217"/>
      <c r="H191" s="217"/>
    </row>
    <row r="192" spans="3:8" x14ac:dyDescent="0.25">
      <c r="C192" s="217"/>
      <c r="D192" s="217"/>
      <c r="E192" s="217"/>
      <c r="F192" s="217"/>
      <c r="G192" s="217"/>
      <c r="H192" s="217"/>
    </row>
    <row r="193" spans="3:8" x14ac:dyDescent="0.25">
      <c r="C193" s="217"/>
      <c r="D193" s="217"/>
      <c r="E193" s="217"/>
      <c r="F193" s="217"/>
      <c r="G193" s="217"/>
      <c r="H193" s="217"/>
    </row>
    <row r="194" spans="3:8" x14ac:dyDescent="0.25">
      <c r="C194" s="217"/>
      <c r="D194" s="217"/>
      <c r="E194" s="217"/>
      <c r="F194" s="217"/>
      <c r="G194" s="217"/>
      <c r="H194" s="217"/>
    </row>
    <row r="195" spans="3:8" x14ac:dyDescent="0.25">
      <c r="C195" s="217"/>
      <c r="D195" s="217"/>
      <c r="E195" s="217"/>
      <c r="F195" s="217"/>
      <c r="G195" s="217"/>
      <c r="H195" s="217"/>
    </row>
    <row r="196" spans="3:8" x14ac:dyDescent="0.25">
      <c r="C196" s="217"/>
      <c r="D196" s="217"/>
      <c r="E196" s="217"/>
      <c r="F196" s="217"/>
      <c r="G196" s="217"/>
      <c r="H196" s="217"/>
    </row>
    <row r="197" spans="3:8" x14ac:dyDescent="0.25">
      <c r="C197" s="217"/>
      <c r="D197" s="217"/>
      <c r="E197" s="217"/>
      <c r="F197" s="217"/>
      <c r="G197" s="217"/>
      <c r="H197" s="217"/>
    </row>
    <row r="198" spans="3:8" x14ac:dyDescent="0.25">
      <c r="C198" s="217"/>
      <c r="D198" s="217"/>
      <c r="E198" s="217"/>
      <c r="F198" s="217"/>
      <c r="G198" s="217"/>
      <c r="H198" s="217"/>
    </row>
    <row r="199" spans="3:8" x14ac:dyDescent="0.25">
      <c r="C199" s="217"/>
      <c r="D199" s="217"/>
      <c r="E199" s="217"/>
      <c r="F199" s="217"/>
      <c r="G199" s="217"/>
      <c r="H199" s="217"/>
    </row>
    <row r="200" spans="3:8" x14ac:dyDescent="0.25">
      <c r="C200" s="217"/>
      <c r="D200" s="217"/>
      <c r="E200" s="217"/>
      <c r="F200" s="217"/>
      <c r="G200" s="217"/>
      <c r="H200" s="217"/>
    </row>
    <row r="201" spans="3:8" x14ac:dyDescent="0.25">
      <c r="C201" s="217"/>
      <c r="D201" s="217"/>
      <c r="E201" s="217"/>
      <c r="F201" s="217"/>
      <c r="G201" s="217"/>
      <c r="H201" s="217"/>
    </row>
    <row r="202" spans="3:8" x14ac:dyDescent="0.25">
      <c r="C202" s="217"/>
      <c r="D202" s="217"/>
      <c r="E202" s="217"/>
      <c r="F202" s="217"/>
      <c r="G202" s="217"/>
      <c r="H202" s="217"/>
    </row>
    <row r="203" spans="3:8" x14ac:dyDescent="0.25">
      <c r="C203" s="217"/>
      <c r="D203" s="217"/>
      <c r="E203" s="217"/>
      <c r="F203" s="217"/>
      <c r="G203" s="217"/>
      <c r="H203" s="217"/>
    </row>
    <row r="204" spans="3:8" x14ac:dyDescent="0.25">
      <c r="C204" s="217"/>
      <c r="D204" s="217"/>
      <c r="E204" s="217"/>
      <c r="F204" s="217"/>
      <c r="G204" s="217"/>
      <c r="H204" s="217"/>
    </row>
    <row r="205" spans="3:8" x14ac:dyDescent="0.25">
      <c r="C205" s="217"/>
      <c r="D205" s="217"/>
      <c r="E205" s="217"/>
      <c r="F205" s="217"/>
      <c r="G205" s="217"/>
      <c r="H205" s="217"/>
    </row>
    <row r="206" spans="3:8" x14ac:dyDescent="0.25">
      <c r="C206" s="217"/>
      <c r="D206" s="217"/>
      <c r="E206" s="217"/>
      <c r="F206" s="217"/>
      <c r="G206" s="217"/>
      <c r="H206" s="217"/>
    </row>
    <row r="207" spans="3:8" x14ac:dyDescent="0.25">
      <c r="C207" s="217"/>
      <c r="D207" s="217"/>
      <c r="E207" s="217"/>
      <c r="F207" s="217"/>
      <c r="G207" s="217"/>
      <c r="H207" s="217"/>
    </row>
    <row r="208" spans="3:8" x14ac:dyDescent="0.25">
      <c r="C208" s="217"/>
      <c r="D208" s="217"/>
      <c r="E208" s="217"/>
      <c r="F208" s="217"/>
      <c r="G208" s="217"/>
      <c r="H208" s="217"/>
    </row>
    <row r="209" spans="3:8" x14ac:dyDescent="0.25">
      <c r="C209" s="217"/>
      <c r="D209" s="217"/>
      <c r="E209" s="217"/>
      <c r="F209" s="217"/>
      <c r="G209" s="217"/>
      <c r="H209" s="217"/>
    </row>
    <row r="210" spans="3:8" x14ac:dyDescent="0.25">
      <c r="C210" s="217"/>
      <c r="D210" s="217"/>
      <c r="E210" s="217"/>
      <c r="F210" s="217"/>
      <c r="G210" s="217"/>
      <c r="H210" s="217"/>
    </row>
    <row r="211" spans="3:8" x14ac:dyDescent="0.25">
      <c r="C211" s="217"/>
      <c r="D211" s="217"/>
      <c r="E211" s="217"/>
      <c r="F211" s="217"/>
      <c r="G211" s="217"/>
      <c r="H211" s="217"/>
    </row>
    <row r="212" spans="3:8" x14ac:dyDescent="0.25">
      <c r="C212" s="217"/>
      <c r="D212" s="217"/>
      <c r="E212" s="217"/>
      <c r="F212" s="217"/>
      <c r="G212" s="217"/>
      <c r="H212" s="217"/>
    </row>
    <row r="213" spans="3:8" x14ac:dyDescent="0.25">
      <c r="C213" s="217"/>
      <c r="D213" s="217"/>
      <c r="E213" s="217"/>
      <c r="F213" s="217"/>
      <c r="G213" s="217"/>
      <c r="H213" s="217"/>
    </row>
    <row r="214" spans="3:8" x14ac:dyDescent="0.25">
      <c r="C214" s="217"/>
      <c r="D214" s="217"/>
      <c r="E214" s="217"/>
      <c r="F214" s="217"/>
      <c r="G214" s="217"/>
      <c r="H214" s="217"/>
    </row>
    <row r="215" spans="3:8" x14ac:dyDescent="0.25">
      <c r="C215" s="217"/>
      <c r="D215" s="217"/>
      <c r="E215" s="217"/>
      <c r="F215" s="217"/>
      <c r="G215" s="217"/>
      <c r="H215" s="217"/>
    </row>
    <row r="216" spans="3:8" x14ac:dyDescent="0.25">
      <c r="C216" s="217"/>
      <c r="D216" s="217"/>
      <c r="E216" s="217"/>
      <c r="F216" s="217"/>
      <c r="G216" s="217"/>
      <c r="H216" s="217"/>
    </row>
    <row r="217" spans="3:8" x14ac:dyDescent="0.25">
      <c r="C217" s="217"/>
      <c r="D217" s="217"/>
      <c r="E217" s="217"/>
      <c r="F217" s="217"/>
      <c r="G217" s="217"/>
      <c r="H217" s="217"/>
    </row>
    <row r="218" spans="3:8" x14ac:dyDescent="0.25">
      <c r="C218" s="217"/>
      <c r="D218" s="217"/>
      <c r="E218" s="217"/>
      <c r="F218" s="217"/>
      <c r="G218" s="217"/>
      <c r="H218" s="217"/>
    </row>
    <row r="219" spans="3:8" x14ac:dyDescent="0.25">
      <c r="C219" s="217"/>
      <c r="D219" s="217"/>
      <c r="E219" s="217"/>
      <c r="F219" s="217"/>
      <c r="G219" s="217"/>
      <c r="H219" s="217"/>
    </row>
    <row r="220" spans="3:8" x14ac:dyDescent="0.25">
      <c r="C220" s="217"/>
      <c r="D220" s="217"/>
      <c r="E220" s="217"/>
      <c r="F220" s="217"/>
      <c r="G220" s="217"/>
      <c r="H220" s="217"/>
    </row>
    <row r="221" spans="3:8" x14ac:dyDescent="0.25">
      <c r="C221" s="217"/>
      <c r="D221" s="217"/>
      <c r="E221" s="217"/>
      <c r="F221" s="217"/>
      <c r="G221" s="217"/>
      <c r="H221" s="217"/>
    </row>
    <row r="222" spans="3:8" x14ac:dyDescent="0.25">
      <c r="C222" s="217"/>
      <c r="D222" s="217"/>
      <c r="E222" s="217"/>
      <c r="F222" s="217"/>
      <c r="G222" s="217"/>
      <c r="H222" s="217"/>
    </row>
    <row r="223" spans="3:8" x14ac:dyDescent="0.25">
      <c r="C223" s="217"/>
      <c r="D223" s="217"/>
      <c r="E223" s="217"/>
      <c r="F223" s="217"/>
      <c r="G223" s="217"/>
      <c r="H223" s="217"/>
    </row>
    <row r="224" spans="3:8" x14ac:dyDescent="0.25">
      <c r="C224" s="217"/>
      <c r="D224" s="217"/>
      <c r="E224" s="217"/>
      <c r="F224" s="217"/>
      <c r="G224" s="217"/>
      <c r="H224" s="217"/>
    </row>
    <row r="225" spans="3:8" x14ac:dyDescent="0.25">
      <c r="C225" s="217"/>
      <c r="D225" s="217"/>
      <c r="E225" s="217"/>
      <c r="F225" s="217"/>
      <c r="G225" s="217"/>
      <c r="H225" s="217"/>
    </row>
    <row r="226" spans="3:8" x14ac:dyDescent="0.25">
      <c r="C226" s="217"/>
      <c r="D226" s="217"/>
      <c r="E226" s="217"/>
      <c r="F226" s="217"/>
      <c r="G226" s="217"/>
      <c r="H226" s="217"/>
    </row>
    <row r="227" spans="3:8" x14ac:dyDescent="0.25">
      <c r="C227" s="217"/>
      <c r="D227" s="217"/>
      <c r="E227" s="217"/>
      <c r="F227" s="217"/>
      <c r="G227" s="217"/>
      <c r="H227" s="217"/>
    </row>
    <row r="228" spans="3:8" x14ac:dyDescent="0.25">
      <c r="C228" s="217"/>
      <c r="D228" s="217"/>
      <c r="E228" s="217"/>
      <c r="F228" s="217"/>
      <c r="G228" s="217"/>
      <c r="H228" s="217"/>
    </row>
    <row r="229" spans="3:8" x14ac:dyDescent="0.25">
      <c r="C229" s="217"/>
      <c r="D229" s="217"/>
      <c r="E229" s="217"/>
      <c r="F229" s="217"/>
      <c r="G229" s="217"/>
      <c r="H229" s="217"/>
    </row>
    <row r="230" spans="3:8" x14ac:dyDescent="0.25">
      <c r="C230" s="217"/>
      <c r="D230" s="217"/>
      <c r="E230" s="217"/>
      <c r="F230" s="217"/>
      <c r="G230" s="217"/>
      <c r="H230" s="217"/>
    </row>
    <row r="231" spans="3:8" x14ac:dyDescent="0.25">
      <c r="C231" s="217"/>
      <c r="D231" s="217"/>
      <c r="E231" s="217"/>
      <c r="F231" s="217"/>
      <c r="G231" s="217"/>
      <c r="H231" s="217"/>
    </row>
    <row r="232" spans="3:8" x14ac:dyDescent="0.25">
      <c r="C232" s="217"/>
      <c r="D232" s="217"/>
      <c r="E232" s="217"/>
      <c r="F232" s="217"/>
      <c r="G232" s="217"/>
      <c r="H232" s="217"/>
    </row>
    <row r="233" spans="3:8" x14ac:dyDescent="0.25">
      <c r="C233" s="217"/>
      <c r="D233" s="217"/>
      <c r="E233" s="217"/>
      <c r="F233" s="217"/>
      <c r="G233" s="217"/>
      <c r="H233" s="217"/>
    </row>
    <row r="234" spans="3:8" x14ac:dyDescent="0.25">
      <c r="C234" s="217"/>
      <c r="D234" s="217"/>
      <c r="E234" s="217"/>
      <c r="F234" s="217"/>
      <c r="G234" s="217"/>
      <c r="H234" s="217"/>
    </row>
    <row r="235" spans="3:8" x14ac:dyDescent="0.25">
      <c r="C235" s="217"/>
      <c r="D235" s="217"/>
      <c r="E235" s="217"/>
      <c r="F235" s="217"/>
      <c r="G235" s="217"/>
      <c r="H235" s="217"/>
    </row>
    <row r="236" spans="3:8" x14ac:dyDescent="0.25">
      <c r="C236" s="217"/>
      <c r="D236" s="217"/>
      <c r="E236" s="217"/>
      <c r="F236" s="217"/>
      <c r="G236" s="217"/>
      <c r="H236" s="217"/>
    </row>
    <row r="237" spans="3:8" x14ac:dyDescent="0.25">
      <c r="C237" s="217"/>
      <c r="D237" s="217"/>
      <c r="E237" s="217"/>
      <c r="F237" s="217"/>
      <c r="G237" s="217"/>
      <c r="H237" s="217"/>
    </row>
    <row r="238" spans="3:8" x14ac:dyDescent="0.25">
      <c r="C238" s="217"/>
      <c r="D238" s="217"/>
      <c r="E238" s="217"/>
      <c r="F238" s="217"/>
      <c r="G238" s="217"/>
      <c r="H238" s="217"/>
    </row>
    <row r="239" spans="3:8" x14ac:dyDescent="0.25">
      <c r="C239" s="217"/>
      <c r="D239" s="217"/>
      <c r="E239" s="217"/>
      <c r="F239" s="217"/>
      <c r="G239" s="217"/>
      <c r="H239" s="217"/>
    </row>
    <row r="240" spans="3:8" x14ac:dyDescent="0.25">
      <c r="C240" s="217"/>
      <c r="D240" s="217"/>
      <c r="E240" s="217"/>
      <c r="F240" s="217"/>
      <c r="G240" s="217"/>
      <c r="H240" s="217"/>
    </row>
    <row r="241" spans="3:8" x14ac:dyDescent="0.25">
      <c r="C241" s="217"/>
      <c r="D241" s="217"/>
      <c r="E241" s="217"/>
      <c r="F241" s="217"/>
      <c r="G241" s="217"/>
      <c r="H241" s="217"/>
    </row>
    <row r="242" spans="3:8" x14ac:dyDescent="0.25">
      <c r="C242" s="217"/>
      <c r="D242" s="217"/>
      <c r="E242" s="217"/>
      <c r="F242" s="217"/>
      <c r="G242" s="217"/>
      <c r="H242" s="217"/>
    </row>
    <row r="243" spans="3:8" x14ac:dyDescent="0.25">
      <c r="C243" s="217"/>
      <c r="D243" s="217"/>
      <c r="E243" s="217"/>
      <c r="F243" s="217"/>
      <c r="G243" s="217"/>
      <c r="H243" s="217"/>
    </row>
    <row r="244" spans="3:8" x14ac:dyDescent="0.25">
      <c r="C244" s="217"/>
      <c r="D244" s="217"/>
      <c r="E244" s="217"/>
      <c r="F244" s="217"/>
      <c r="G244" s="217"/>
      <c r="H244" s="217"/>
    </row>
    <row r="245" spans="3:8" x14ac:dyDescent="0.25">
      <c r="C245" s="217"/>
      <c r="D245" s="217"/>
      <c r="E245" s="217"/>
      <c r="F245" s="217"/>
      <c r="G245" s="217"/>
      <c r="H245" s="217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1" orientation="landscape" r:id="rId1"/>
  <headerFooter>
    <oddFooter>&amp;RPag.  &amp;P</oddFooter>
  </headerFooter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C00000"/>
    <pageSetUpPr fitToPage="1"/>
  </sheetPr>
  <dimension ref="A1:Q245"/>
  <sheetViews>
    <sheetView showGridLines="0" zoomScale="80" zoomScaleNormal="80" workbookViewId="0">
      <pane xSplit="1" topLeftCell="B1" activePane="topRight" state="frozen"/>
      <selection pane="topRight" activeCell="B1" sqref="B1"/>
    </sheetView>
  </sheetViews>
  <sheetFormatPr defaultColWidth="8.85546875" defaultRowHeight="15.75" x14ac:dyDescent="0.25"/>
  <cols>
    <col min="1" max="1" width="44.5703125" style="224" customWidth="1"/>
    <col min="2" max="2" width="12" style="218" customWidth="1"/>
    <col min="3" max="3" width="11.85546875" style="221" customWidth="1"/>
    <col min="4" max="8" width="11.85546875" style="218" customWidth="1"/>
    <col min="9" max="14" width="11.85546875" style="217" customWidth="1"/>
    <col min="15" max="15" width="9.28515625" style="382" bestFit="1" customWidth="1"/>
    <col min="16" max="16" width="12.28515625" style="217" customWidth="1"/>
    <col min="17" max="17" width="9.28515625" style="227" customWidth="1"/>
  </cols>
  <sheetData>
    <row r="1" spans="1:17" ht="51" customHeight="1" x14ac:dyDescent="0.25"/>
    <row r="2" spans="1:17" x14ac:dyDescent="0.25">
      <c r="A2" s="492"/>
      <c r="B2" s="492"/>
      <c r="C2" s="492"/>
      <c r="D2" s="492"/>
      <c r="E2" s="492"/>
      <c r="F2" s="492"/>
      <c r="G2" s="492"/>
      <c r="H2" s="492"/>
    </row>
    <row r="3" spans="1:17" x14ac:dyDescent="0.25">
      <c r="A3" s="492"/>
      <c r="B3" s="492"/>
      <c r="C3" s="492"/>
      <c r="D3" s="492"/>
      <c r="E3" s="492"/>
      <c r="F3" s="492"/>
      <c r="G3" s="492"/>
      <c r="H3" s="492"/>
    </row>
    <row r="4" spans="1:17" ht="21" customHeight="1" x14ac:dyDescent="0.25"/>
    <row r="5" spans="1:17" s="374" customFormat="1" ht="18.75" customHeight="1" x14ac:dyDescent="0.25">
      <c r="A5" s="493" t="s">
        <v>253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</row>
    <row r="6" spans="1:17" s="374" customFormat="1" ht="20.25" customHeight="1" x14ac:dyDescent="0.25">
      <c r="A6" s="493" t="s">
        <v>283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</row>
    <row r="7" spans="1:17" s="225" customFormat="1" ht="22.5" customHeight="1" x14ac:dyDescent="0.2">
      <c r="A7" s="494" t="s">
        <v>3</v>
      </c>
      <c r="B7" s="496" t="s">
        <v>255</v>
      </c>
      <c r="C7" s="381" t="s">
        <v>256</v>
      </c>
      <c r="D7" s="381" t="s">
        <v>257</v>
      </c>
      <c r="E7" s="381" t="s">
        <v>258</v>
      </c>
      <c r="F7" s="381" t="s">
        <v>259</v>
      </c>
      <c r="G7" s="381" t="s">
        <v>260</v>
      </c>
      <c r="H7" s="381" t="s">
        <v>261</v>
      </c>
      <c r="I7" s="381" t="s">
        <v>262</v>
      </c>
      <c r="J7" s="381" t="s">
        <v>263</v>
      </c>
      <c r="K7" s="381" t="s">
        <v>264</v>
      </c>
      <c r="L7" s="381" t="s">
        <v>265</v>
      </c>
      <c r="M7" s="381" t="s">
        <v>266</v>
      </c>
      <c r="N7" s="381" t="s">
        <v>267</v>
      </c>
      <c r="O7" s="498" t="s">
        <v>268</v>
      </c>
      <c r="P7" s="499"/>
      <c r="Q7" s="500"/>
    </row>
    <row r="8" spans="1:17" s="225" customFormat="1" ht="18" customHeight="1" x14ac:dyDescent="0.2">
      <c r="A8" s="495"/>
      <c r="B8" s="497"/>
      <c r="C8" s="381" t="s">
        <v>269</v>
      </c>
      <c r="D8" s="381" t="s">
        <v>269</v>
      </c>
      <c r="E8" s="381" t="s">
        <v>269</v>
      </c>
      <c r="F8" s="381" t="s">
        <v>269</v>
      </c>
      <c r="G8" s="381" t="s">
        <v>269</v>
      </c>
      <c r="H8" s="381" t="s">
        <v>269</v>
      </c>
      <c r="I8" s="381" t="s">
        <v>269</v>
      </c>
      <c r="J8" s="381" t="s">
        <v>269</v>
      </c>
      <c r="K8" s="381" t="s">
        <v>269</v>
      </c>
      <c r="L8" s="381" t="s">
        <v>269</v>
      </c>
      <c r="M8" s="381" t="s">
        <v>269</v>
      </c>
      <c r="N8" s="381" t="s">
        <v>269</v>
      </c>
      <c r="O8" s="383" t="s">
        <v>270</v>
      </c>
      <c r="P8" s="381" t="s">
        <v>269</v>
      </c>
      <c r="Q8" s="381" t="s">
        <v>1</v>
      </c>
    </row>
    <row r="9" spans="1:17" ht="33.75" customHeight="1" x14ac:dyDescent="0.25">
      <c r="A9" s="355" t="s">
        <v>226</v>
      </c>
      <c r="B9" s="356">
        <v>576</v>
      </c>
      <c r="C9" s="369">
        <v>70</v>
      </c>
      <c r="D9" s="369">
        <v>89</v>
      </c>
      <c r="E9" s="369">
        <v>74</v>
      </c>
      <c r="F9" s="369">
        <v>99</v>
      </c>
      <c r="G9" s="369">
        <v>91</v>
      </c>
      <c r="H9" s="460">
        <v>112</v>
      </c>
      <c r="I9" s="369">
        <v>229</v>
      </c>
      <c r="J9" s="369">
        <v>326</v>
      </c>
      <c r="K9" s="369">
        <v>321</v>
      </c>
      <c r="L9" s="369">
        <v>313</v>
      </c>
      <c r="M9" s="369">
        <v>249</v>
      </c>
      <c r="N9" s="369">
        <v>236</v>
      </c>
      <c r="O9" s="387">
        <f t="shared" ref="O9:O14" si="0">B9*(IF(C9="",0,1)+IF(D9="",0,1)+IF(E9="",0,1)+IF(F9="",0,1)+IF(G9="",0,1)+IF(H9="",0,1)+IF(I9="",0,1)+IF(J9="",0,1)+IF(K9="",0,1)+IF(L9="",0,1)+IF(M9="",0,1)+IF(N9="",0,1))</f>
        <v>6912</v>
      </c>
      <c r="P9" s="387">
        <f t="shared" ref="P9:P14" si="1">SUM(C9:N9)</f>
        <v>2209</v>
      </c>
      <c r="Q9" s="388">
        <f>IF(O9=0,"-",P9/O9)</f>
        <v>0.31958912037037035</v>
      </c>
    </row>
    <row r="10" spans="1:17" ht="35.25" customHeight="1" x14ac:dyDescent="0.25">
      <c r="A10" s="355" t="s">
        <v>227</v>
      </c>
      <c r="B10" s="356">
        <v>2016</v>
      </c>
      <c r="C10" s="369">
        <v>40</v>
      </c>
      <c r="D10" s="369">
        <v>79</v>
      </c>
      <c r="E10" s="369">
        <v>46</v>
      </c>
      <c r="F10" s="369">
        <v>94</v>
      </c>
      <c r="G10" s="369">
        <v>77</v>
      </c>
      <c r="H10" s="460">
        <v>111</v>
      </c>
      <c r="I10" s="369">
        <v>172</v>
      </c>
      <c r="J10" s="369">
        <v>362</v>
      </c>
      <c r="K10" s="369">
        <v>307</v>
      </c>
      <c r="L10" s="369">
        <v>388</v>
      </c>
      <c r="M10" s="369">
        <v>306</v>
      </c>
      <c r="N10" s="369">
        <v>250</v>
      </c>
      <c r="O10" s="387">
        <f t="shared" si="0"/>
        <v>24192</v>
      </c>
      <c r="P10" s="387">
        <f t="shared" si="1"/>
        <v>2232</v>
      </c>
      <c r="Q10" s="388">
        <f t="shared" ref="Q10:Q15" si="2">IF(O10=0,"-",P10/O10)</f>
        <v>9.2261904761904767E-2</v>
      </c>
    </row>
    <row r="11" spans="1:17" ht="29.25" customHeight="1" x14ac:dyDescent="0.25">
      <c r="A11" s="355" t="s">
        <v>233</v>
      </c>
      <c r="B11" s="356">
        <f>1280+132</f>
        <v>1412</v>
      </c>
      <c r="C11" s="369">
        <v>1099</v>
      </c>
      <c r="D11" s="369">
        <v>1388</v>
      </c>
      <c r="E11" s="369">
        <v>1428</v>
      </c>
      <c r="F11" s="369">
        <v>1366</v>
      </c>
      <c r="G11" s="369">
        <v>974</v>
      </c>
      <c r="H11" s="460">
        <v>1007</v>
      </c>
      <c r="I11" s="369">
        <v>1188</v>
      </c>
      <c r="J11" s="369">
        <v>1355</v>
      </c>
      <c r="K11" s="369">
        <v>1302</v>
      </c>
      <c r="L11" s="369">
        <v>1314</v>
      </c>
      <c r="M11" s="369">
        <v>1252</v>
      </c>
      <c r="N11" s="369">
        <v>1177</v>
      </c>
      <c r="O11" s="387">
        <f t="shared" si="0"/>
        <v>16944</v>
      </c>
      <c r="P11" s="387">
        <f t="shared" si="1"/>
        <v>14850</v>
      </c>
      <c r="Q11" s="388">
        <f t="shared" si="2"/>
        <v>0.87641643059490082</v>
      </c>
    </row>
    <row r="12" spans="1:17" ht="32.25" customHeight="1" x14ac:dyDescent="0.25">
      <c r="A12" s="355" t="s">
        <v>210</v>
      </c>
      <c r="B12" s="356">
        <v>512</v>
      </c>
      <c r="C12" s="369">
        <v>135</v>
      </c>
      <c r="D12" s="369">
        <v>203</v>
      </c>
      <c r="E12" s="369">
        <v>234</v>
      </c>
      <c r="F12" s="369">
        <v>190</v>
      </c>
      <c r="G12" s="369">
        <v>462</v>
      </c>
      <c r="H12" s="460">
        <v>366</v>
      </c>
      <c r="I12" s="369">
        <v>477</v>
      </c>
      <c r="J12" s="369">
        <v>506</v>
      </c>
      <c r="K12" s="369">
        <v>435</v>
      </c>
      <c r="L12" s="369">
        <v>391</v>
      </c>
      <c r="M12" s="369">
        <v>282</v>
      </c>
      <c r="N12" s="369">
        <v>369</v>
      </c>
      <c r="O12" s="387">
        <f t="shared" si="0"/>
        <v>6144</v>
      </c>
      <c r="P12" s="387">
        <f t="shared" si="1"/>
        <v>4050</v>
      </c>
      <c r="Q12" s="388">
        <f t="shared" si="2"/>
        <v>0.6591796875</v>
      </c>
    </row>
    <row r="13" spans="1:17" ht="24" customHeight="1" x14ac:dyDescent="0.25">
      <c r="A13" s="355" t="s">
        <v>211</v>
      </c>
      <c r="B13" s="356">
        <v>768</v>
      </c>
      <c r="C13" s="369">
        <v>351</v>
      </c>
      <c r="D13" s="369">
        <v>479</v>
      </c>
      <c r="E13" s="369">
        <v>343</v>
      </c>
      <c r="F13" s="369">
        <v>329</v>
      </c>
      <c r="G13" s="369">
        <v>360</v>
      </c>
      <c r="H13" s="460">
        <v>394</v>
      </c>
      <c r="I13" s="369">
        <v>401</v>
      </c>
      <c r="J13" s="369">
        <v>457</v>
      </c>
      <c r="K13" s="369">
        <v>389</v>
      </c>
      <c r="L13" s="369">
        <v>400</v>
      </c>
      <c r="M13" s="369">
        <v>394</v>
      </c>
      <c r="N13" s="369">
        <v>283</v>
      </c>
      <c r="O13" s="387">
        <f t="shared" si="0"/>
        <v>9216</v>
      </c>
      <c r="P13" s="387">
        <f t="shared" si="1"/>
        <v>4580</v>
      </c>
      <c r="Q13" s="388">
        <f t="shared" si="2"/>
        <v>0.49696180555555558</v>
      </c>
    </row>
    <row r="14" spans="1:17" ht="34.5" customHeight="1" thickBot="1" x14ac:dyDescent="0.3">
      <c r="A14" s="355" t="s">
        <v>221</v>
      </c>
      <c r="B14" s="356">
        <v>264</v>
      </c>
      <c r="C14" s="369">
        <v>153</v>
      </c>
      <c r="D14" s="369">
        <v>182</v>
      </c>
      <c r="E14" s="369">
        <v>171</v>
      </c>
      <c r="F14" s="369">
        <v>134</v>
      </c>
      <c r="G14" s="369">
        <v>205</v>
      </c>
      <c r="H14" s="460">
        <v>219</v>
      </c>
      <c r="I14" s="369">
        <v>179</v>
      </c>
      <c r="J14" s="369">
        <v>190</v>
      </c>
      <c r="K14" s="369">
        <v>171</v>
      </c>
      <c r="L14" s="369">
        <v>183</v>
      </c>
      <c r="M14" s="369">
        <v>215</v>
      </c>
      <c r="N14" s="369">
        <v>170</v>
      </c>
      <c r="O14" s="387">
        <f t="shared" si="0"/>
        <v>3168</v>
      </c>
      <c r="P14" s="387">
        <f t="shared" si="1"/>
        <v>2172</v>
      </c>
      <c r="Q14" s="403">
        <f t="shared" si="2"/>
        <v>0.68560606060606055</v>
      </c>
    </row>
    <row r="15" spans="1:17" s="98" customFormat="1" ht="20.25" customHeight="1" x14ac:dyDescent="0.25">
      <c r="A15" s="373" t="s">
        <v>2</v>
      </c>
      <c r="B15" s="363">
        <f>SUM(B9:B14)</f>
        <v>5548</v>
      </c>
      <c r="C15" s="363">
        <f>SUM(C9:C14)</f>
        <v>1848</v>
      </c>
      <c r="D15" s="363">
        <f t="shared" ref="D15:P15" si="3">SUM(D9:D14)</f>
        <v>2420</v>
      </c>
      <c r="E15" s="363">
        <f t="shared" si="3"/>
        <v>2296</v>
      </c>
      <c r="F15" s="363">
        <f t="shared" si="3"/>
        <v>2212</v>
      </c>
      <c r="G15" s="363">
        <f t="shared" si="3"/>
        <v>2169</v>
      </c>
      <c r="H15" s="363">
        <f t="shared" si="3"/>
        <v>2209</v>
      </c>
      <c r="I15" s="363">
        <f t="shared" si="3"/>
        <v>2646</v>
      </c>
      <c r="J15" s="363">
        <f t="shared" si="3"/>
        <v>3196</v>
      </c>
      <c r="K15" s="363">
        <f t="shared" si="3"/>
        <v>2925</v>
      </c>
      <c r="L15" s="363">
        <f t="shared" si="3"/>
        <v>2989</v>
      </c>
      <c r="M15" s="363">
        <f t="shared" si="3"/>
        <v>2698</v>
      </c>
      <c r="N15" s="363">
        <f t="shared" si="3"/>
        <v>2485</v>
      </c>
      <c r="O15" s="363">
        <f t="shared" si="3"/>
        <v>66576</v>
      </c>
      <c r="P15" s="363">
        <f t="shared" si="3"/>
        <v>30093</v>
      </c>
      <c r="Q15" s="390">
        <f t="shared" si="2"/>
        <v>0.45200973323720262</v>
      </c>
    </row>
    <row r="16" spans="1:17" x14ac:dyDescent="0.25">
      <c r="C16" s="401"/>
      <c r="D16" s="217"/>
      <c r="E16" s="217"/>
      <c r="F16" s="217"/>
      <c r="G16" s="217"/>
      <c r="H16" s="217"/>
      <c r="O16" s="391"/>
      <c r="P16" s="218"/>
      <c r="Q16" s="220"/>
    </row>
    <row r="17" spans="1:17" x14ac:dyDescent="0.25">
      <c r="C17" s="401"/>
      <c r="D17" s="217"/>
      <c r="E17" s="217"/>
      <c r="F17" s="217"/>
      <c r="G17" s="217"/>
      <c r="H17" s="217"/>
      <c r="O17" s="391"/>
      <c r="P17" s="218"/>
      <c r="Q17" s="220"/>
    </row>
    <row r="18" spans="1:17" x14ac:dyDescent="0.25">
      <c r="A18" s="368" t="s">
        <v>254</v>
      </c>
      <c r="C18" s="401"/>
      <c r="D18" s="217"/>
      <c r="E18" s="217"/>
      <c r="F18" s="217"/>
      <c r="G18" s="217"/>
      <c r="H18" s="217"/>
      <c r="O18" s="391"/>
      <c r="P18" s="218"/>
      <c r="Q18" s="220"/>
    </row>
    <row r="19" spans="1:17" x14ac:dyDescent="0.25">
      <c r="C19" s="401"/>
      <c r="D19" s="217"/>
      <c r="E19" s="217"/>
      <c r="F19" s="217"/>
      <c r="G19" s="217"/>
      <c r="H19" s="217"/>
      <c r="O19" s="391"/>
      <c r="P19" s="218"/>
      <c r="Q19" s="220"/>
    </row>
    <row r="20" spans="1:17" x14ac:dyDescent="0.25">
      <c r="C20" s="401"/>
      <c r="D20" s="217"/>
      <c r="E20" s="217"/>
      <c r="F20" s="217"/>
      <c r="G20" s="217"/>
      <c r="H20" s="217"/>
      <c r="O20" s="391"/>
      <c r="P20" s="218"/>
      <c r="Q20" s="220"/>
    </row>
    <row r="21" spans="1:17" x14ac:dyDescent="0.25">
      <c r="C21" s="401"/>
      <c r="D21" s="217"/>
      <c r="E21" s="217"/>
      <c r="F21" s="217"/>
      <c r="G21" s="217"/>
      <c r="H21" s="217"/>
      <c r="O21" s="391"/>
      <c r="P21" s="218"/>
      <c r="Q21" s="220"/>
    </row>
    <row r="22" spans="1:17" x14ac:dyDescent="0.25">
      <c r="C22" s="401"/>
      <c r="D22" s="217"/>
      <c r="E22" s="217"/>
      <c r="F22" s="217"/>
      <c r="G22" s="217"/>
      <c r="H22" s="217"/>
      <c r="O22" s="391"/>
      <c r="P22" s="218"/>
      <c r="Q22" s="220"/>
    </row>
    <row r="23" spans="1:17" x14ac:dyDescent="0.25">
      <c r="C23" s="401"/>
      <c r="D23" s="217"/>
      <c r="E23" s="217"/>
      <c r="F23" s="217"/>
      <c r="G23" s="217"/>
      <c r="H23" s="217"/>
      <c r="O23" s="391"/>
      <c r="P23" s="218"/>
      <c r="Q23" s="220"/>
    </row>
    <row r="24" spans="1:17" x14ac:dyDescent="0.25">
      <c r="C24" s="401"/>
      <c r="D24" s="217"/>
      <c r="E24" s="217"/>
      <c r="F24" s="217"/>
      <c r="G24" s="217"/>
      <c r="H24" s="217"/>
      <c r="O24" s="391"/>
      <c r="P24" s="218"/>
      <c r="Q24" s="220"/>
    </row>
    <row r="25" spans="1:17" x14ac:dyDescent="0.25">
      <c r="C25" s="401"/>
      <c r="D25" s="217"/>
      <c r="E25" s="217"/>
      <c r="F25" s="217"/>
      <c r="G25" s="217"/>
      <c r="H25" s="217"/>
      <c r="O25" s="391"/>
      <c r="P25" s="218"/>
      <c r="Q25" s="220"/>
    </row>
    <row r="26" spans="1:17" x14ac:dyDescent="0.25">
      <c r="C26" s="401"/>
      <c r="D26" s="217"/>
      <c r="E26" s="217"/>
      <c r="F26" s="217"/>
      <c r="G26" s="217"/>
      <c r="H26" s="217"/>
      <c r="O26" s="391"/>
      <c r="P26" s="218"/>
      <c r="Q26" s="220"/>
    </row>
    <row r="27" spans="1:17" x14ac:dyDescent="0.25">
      <c r="C27" s="401"/>
      <c r="D27" s="217"/>
      <c r="E27" s="217"/>
      <c r="F27" s="217"/>
      <c r="G27" s="217"/>
      <c r="H27" s="217"/>
      <c r="O27" s="391"/>
      <c r="P27" s="218"/>
      <c r="Q27" s="220"/>
    </row>
    <row r="28" spans="1:17" x14ac:dyDescent="0.25">
      <c r="C28" s="401"/>
      <c r="D28" s="217"/>
      <c r="E28" s="217"/>
      <c r="F28" s="217"/>
      <c r="G28" s="217"/>
      <c r="H28" s="217"/>
      <c r="O28" s="391"/>
      <c r="P28" s="218"/>
      <c r="Q28" s="220"/>
    </row>
    <row r="29" spans="1:17" x14ac:dyDescent="0.25">
      <c r="C29" s="401"/>
      <c r="D29" s="217"/>
      <c r="E29" s="217"/>
      <c r="F29" s="217"/>
      <c r="G29" s="217"/>
      <c r="H29" s="217"/>
      <c r="O29" s="391"/>
      <c r="P29" s="218"/>
      <c r="Q29" s="220"/>
    </row>
    <row r="30" spans="1:17" x14ac:dyDescent="0.25">
      <c r="C30" s="401"/>
      <c r="D30" s="217"/>
      <c r="E30" s="217"/>
      <c r="F30" s="217"/>
      <c r="G30" s="217"/>
      <c r="H30" s="217"/>
      <c r="O30" s="391"/>
      <c r="P30" s="218"/>
      <c r="Q30" s="220"/>
    </row>
    <row r="31" spans="1:17" x14ac:dyDescent="0.25">
      <c r="C31" s="401"/>
      <c r="D31" s="217"/>
      <c r="E31" s="217"/>
      <c r="F31" s="217"/>
      <c r="G31" s="217"/>
      <c r="H31" s="217"/>
      <c r="O31" s="391"/>
      <c r="P31" s="218"/>
      <c r="Q31" s="220"/>
    </row>
    <row r="32" spans="1:17" x14ac:dyDescent="0.25">
      <c r="C32" s="401"/>
      <c r="D32" s="217"/>
      <c r="E32" s="217"/>
      <c r="F32" s="217"/>
      <c r="G32" s="217"/>
      <c r="H32" s="217"/>
      <c r="O32" s="391"/>
      <c r="P32" s="218"/>
      <c r="Q32" s="220"/>
    </row>
    <row r="33" spans="3:8" x14ac:dyDescent="0.25">
      <c r="C33" s="401"/>
      <c r="D33" s="217"/>
      <c r="E33" s="217"/>
      <c r="F33" s="217"/>
      <c r="G33" s="217"/>
      <c r="H33" s="217"/>
    </row>
    <row r="34" spans="3:8" x14ac:dyDescent="0.25">
      <c r="C34" s="401"/>
      <c r="D34" s="217"/>
      <c r="E34" s="217"/>
      <c r="F34" s="217"/>
      <c r="G34" s="217"/>
      <c r="H34" s="217"/>
    </row>
    <row r="35" spans="3:8" x14ac:dyDescent="0.25">
      <c r="C35" s="401"/>
      <c r="D35" s="217"/>
      <c r="E35" s="217"/>
      <c r="F35" s="217"/>
      <c r="G35" s="217"/>
      <c r="H35" s="217"/>
    </row>
    <row r="36" spans="3:8" x14ac:dyDescent="0.25">
      <c r="C36" s="401"/>
      <c r="D36" s="217"/>
      <c r="E36" s="217"/>
      <c r="F36" s="217"/>
      <c r="G36" s="217"/>
      <c r="H36" s="217"/>
    </row>
    <row r="37" spans="3:8" x14ac:dyDescent="0.25">
      <c r="C37" s="401"/>
      <c r="D37" s="217"/>
      <c r="E37" s="217"/>
      <c r="F37" s="217"/>
      <c r="G37" s="217"/>
      <c r="H37" s="217"/>
    </row>
    <row r="38" spans="3:8" x14ac:dyDescent="0.25">
      <c r="C38" s="401"/>
      <c r="D38" s="217"/>
      <c r="E38" s="217"/>
      <c r="F38" s="217"/>
      <c r="G38" s="217"/>
      <c r="H38" s="217"/>
    </row>
    <row r="39" spans="3:8" x14ac:dyDescent="0.25">
      <c r="C39" s="401"/>
      <c r="D39" s="217"/>
      <c r="E39" s="217"/>
      <c r="F39" s="217"/>
      <c r="G39" s="217"/>
      <c r="H39" s="217"/>
    </row>
    <row r="40" spans="3:8" x14ac:dyDescent="0.25">
      <c r="C40" s="401"/>
      <c r="D40" s="217"/>
      <c r="E40" s="217"/>
      <c r="F40" s="217"/>
      <c r="G40" s="217"/>
      <c r="H40" s="217"/>
    </row>
    <row r="41" spans="3:8" x14ac:dyDescent="0.25">
      <c r="C41" s="401"/>
      <c r="D41" s="217"/>
      <c r="E41" s="217"/>
      <c r="F41" s="217"/>
      <c r="G41" s="217"/>
      <c r="H41" s="217"/>
    </row>
    <row r="42" spans="3:8" x14ac:dyDescent="0.25">
      <c r="C42" s="401"/>
      <c r="D42" s="217"/>
      <c r="E42" s="217"/>
      <c r="F42" s="217"/>
      <c r="G42" s="217"/>
      <c r="H42" s="217"/>
    </row>
    <row r="43" spans="3:8" x14ac:dyDescent="0.25">
      <c r="C43" s="401"/>
      <c r="D43" s="217"/>
      <c r="E43" s="217"/>
      <c r="F43" s="217"/>
      <c r="G43" s="217"/>
      <c r="H43" s="217"/>
    </row>
    <row r="44" spans="3:8" x14ac:dyDescent="0.25">
      <c r="C44" s="401"/>
      <c r="D44" s="217"/>
      <c r="E44" s="217"/>
      <c r="F44" s="217"/>
      <c r="G44" s="217"/>
      <c r="H44" s="217"/>
    </row>
    <row r="45" spans="3:8" x14ac:dyDescent="0.25">
      <c r="C45" s="401"/>
      <c r="D45" s="217"/>
      <c r="E45" s="217"/>
      <c r="F45" s="217"/>
      <c r="G45" s="217"/>
      <c r="H45" s="217"/>
    </row>
    <row r="46" spans="3:8" x14ac:dyDescent="0.25">
      <c r="C46" s="401"/>
      <c r="D46" s="217"/>
      <c r="E46" s="217"/>
      <c r="F46" s="217"/>
      <c r="G46" s="217"/>
      <c r="H46" s="217"/>
    </row>
    <row r="47" spans="3:8" x14ac:dyDescent="0.25">
      <c r="C47" s="401"/>
      <c r="D47" s="217"/>
      <c r="E47" s="217"/>
      <c r="F47" s="217"/>
      <c r="G47" s="217"/>
      <c r="H47" s="217"/>
    </row>
    <row r="48" spans="3:8" x14ac:dyDescent="0.25">
      <c r="C48" s="401"/>
      <c r="D48" s="217"/>
      <c r="E48" s="217"/>
      <c r="F48" s="217"/>
      <c r="G48" s="217"/>
      <c r="H48" s="217"/>
    </row>
    <row r="49" spans="3:8" x14ac:dyDescent="0.25">
      <c r="C49" s="401"/>
      <c r="D49" s="217"/>
      <c r="E49" s="217"/>
      <c r="F49" s="217"/>
      <c r="G49" s="217"/>
      <c r="H49" s="217"/>
    </row>
    <row r="50" spans="3:8" x14ac:dyDescent="0.25">
      <c r="C50" s="401"/>
      <c r="D50" s="217"/>
      <c r="E50" s="217"/>
      <c r="F50" s="217"/>
      <c r="G50" s="217"/>
      <c r="H50" s="217"/>
    </row>
    <row r="51" spans="3:8" x14ac:dyDescent="0.25">
      <c r="C51" s="401"/>
      <c r="D51" s="217"/>
      <c r="E51" s="217"/>
      <c r="F51" s="217"/>
      <c r="G51" s="217"/>
      <c r="H51" s="217"/>
    </row>
    <row r="52" spans="3:8" x14ac:dyDescent="0.25">
      <c r="C52" s="401"/>
      <c r="D52" s="217"/>
      <c r="E52" s="217"/>
      <c r="F52" s="217"/>
      <c r="G52" s="217"/>
      <c r="H52" s="217"/>
    </row>
    <row r="53" spans="3:8" x14ac:dyDescent="0.25">
      <c r="C53" s="401"/>
      <c r="D53" s="217"/>
      <c r="E53" s="217"/>
      <c r="F53" s="217"/>
      <c r="G53" s="217"/>
      <c r="H53" s="217"/>
    </row>
    <row r="54" spans="3:8" x14ac:dyDescent="0.25">
      <c r="C54" s="401"/>
      <c r="D54" s="217"/>
      <c r="E54" s="217"/>
      <c r="F54" s="217"/>
      <c r="G54" s="217"/>
      <c r="H54" s="217"/>
    </row>
    <row r="55" spans="3:8" x14ac:dyDescent="0.25">
      <c r="C55" s="401"/>
      <c r="D55" s="217"/>
      <c r="E55" s="217"/>
      <c r="F55" s="217"/>
      <c r="G55" s="217"/>
      <c r="H55" s="217"/>
    </row>
    <row r="56" spans="3:8" x14ac:dyDescent="0.25">
      <c r="C56" s="401"/>
      <c r="D56" s="217"/>
      <c r="E56" s="217"/>
      <c r="F56" s="217"/>
      <c r="G56" s="217"/>
      <c r="H56" s="217"/>
    </row>
    <row r="57" spans="3:8" x14ac:dyDescent="0.25">
      <c r="C57" s="401"/>
      <c r="D57" s="217"/>
      <c r="E57" s="217"/>
      <c r="F57" s="217"/>
      <c r="G57" s="217"/>
      <c r="H57" s="217"/>
    </row>
    <row r="58" spans="3:8" x14ac:dyDescent="0.25">
      <c r="C58" s="401"/>
      <c r="D58" s="217"/>
      <c r="E58" s="217"/>
      <c r="F58" s="217"/>
      <c r="G58" s="217"/>
      <c r="H58" s="217"/>
    </row>
    <row r="59" spans="3:8" x14ac:dyDescent="0.25">
      <c r="C59" s="401"/>
      <c r="D59" s="217"/>
      <c r="E59" s="217"/>
      <c r="F59" s="217"/>
      <c r="G59" s="217"/>
      <c r="H59" s="217"/>
    </row>
    <row r="60" spans="3:8" x14ac:dyDescent="0.25">
      <c r="C60" s="401"/>
      <c r="D60" s="217"/>
      <c r="E60" s="217"/>
      <c r="F60" s="217"/>
      <c r="G60" s="217"/>
      <c r="H60" s="217"/>
    </row>
    <row r="61" spans="3:8" x14ac:dyDescent="0.25">
      <c r="C61" s="401"/>
      <c r="D61" s="217"/>
      <c r="E61" s="217"/>
      <c r="F61" s="217"/>
      <c r="G61" s="217"/>
      <c r="H61" s="217"/>
    </row>
    <row r="62" spans="3:8" x14ac:dyDescent="0.25">
      <c r="C62" s="401"/>
      <c r="D62" s="217"/>
      <c r="E62" s="217"/>
      <c r="F62" s="217"/>
      <c r="G62" s="217"/>
      <c r="H62" s="217"/>
    </row>
    <row r="63" spans="3:8" x14ac:dyDescent="0.25">
      <c r="C63" s="401"/>
      <c r="D63" s="217"/>
      <c r="E63" s="217"/>
      <c r="F63" s="217"/>
      <c r="G63" s="217"/>
      <c r="H63" s="217"/>
    </row>
    <row r="64" spans="3:8" x14ac:dyDescent="0.25">
      <c r="C64" s="401"/>
      <c r="D64" s="217"/>
      <c r="E64" s="217"/>
      <c r="F64" s="217"/>
      <c r="G64" s="217"/>
      <c r="H64" s="217"/>
    </row>
    <row r="65" spans="3:8" x14ac:dyDescent="0.25">
      <c r="C65" s="401"/>
      <c r="D65" s="217"/>
      <c r="E65" s="217"/>
      <c r="F65" s="217"/>
      <c r="G65" s="217"/>
      <c r="H65" s="217"/>
    </row>
    <row r="66" spans="3:8" x14ac:dyDescent="0.25">
      <c r="C66" s="401"/>
      <c r="D66" s="217"/>
      <c r="E66" s="217"/>
      <c r="F66" s="217"/>
      <c r="G66" s="217"/>
      <c r="H66" s="217"/>
    </row>
    <row r="67" spans="3:8" x14ac:dyDescent="0.25">
      <c r="C67" s="401"/>
      <c r="D67" s="217"/>
      <c r="E67" s="217"/>
      <c r="F67" s="217"/>
      <c r="G67" s="217"/>
      <c r="H67" s="217"/>
    </row>
    <row r="68" spans="3:8" x14ac:dyDescent="0.25">
      <c r="C68" s="401"/>
      <c r="D68" s="217"/>
      <c r="E68" s="217"/>
      <c r="F68" s="217"/>
      <c r="G68" s="217"/>
      <c r="H68" s="217"/>
    </row>
    <row r="69" spans="3:8" x14ac:dyDescent="0.25">
      <c r="C69" s="401"/>
      <c r="D69" s="217"/>
      <c r="E69" s="217"/>
      <c r="F69" s="217"/>
      <c r="G69" s="217"/>
      <c r="H69" s="217"/>
    </row>
    <row r="70" spans="3:8" x14ac:dyDescent="0.25">
      <c r="C70" s="401"/>
      <c r="D70" s="217"/>
      <c r="E70" s="217"/>
      <c r="F70" s="217"/>
      <c r="G70" s="217"/>
      <c r="H70" s="217"/>
    </row>
    <row r="71" spans="3:8" x14ac:dyDescent="0.25">
      <c r="C71" s="401"/>
      <c r="D71" s="217"/>
      <c r="E71" s="217"/>
      <c r="F71" s="217"/>
      <c r="G71" s="217"/>
      <c r="H71" s="217"/>
    </row>
    <row r="72" spans="3:8" x14ac:dyDescent="0.25">
      <c r="C72" s="401"/>
      <c r="D72" s="217"/>
      <c r="E72" s="217"/>
      <c r="F72" s="217"/>
      <c r="G72" s="217"/>
      <c r="H72" s="217"/>
    </row>
    <row r="73" spans="3:8" x14ac:dyDescent="0.25">
      <c r="C73" s="401"/>
      <c r="D73" s="217"/>
      <c r="E73" s="217"/>
      <c r="F73" s="217"/>
      <c r="G73" s="217"/>
      <c r="H73" s="217"/>
    </row>
    <row r="74" spans="3:8" x14ac:dyDescent="0.25">
      <c r="C74" s="401"/>
      <c r="D74" s="217"/>
      <c r="E74" s="217"/>
      <c r="F74" s="217"/>
      <c r="G74" s="217"/>
      <c r="H74" s="217"/>
    </row>
    <row r="75" spans="3:8" x14ac:dyDescent="0.25">
      <c r="C75" s="401"/>
      <c r="D75" s="217"/>
      <c r="E75" s="217"/>
      <c r="F75" s="217"/>
      <c r="G75" s="217"/>
      <c r="H75" s="217"/>
    </row>
    <row r="76" spans="3:8" x14ac:dyDescent="0.25">
      <c r="C76" s="401"/>
      <c r="D76" s="217"/>
      <c r="E76" s="217"/>
      <c r="F76" s="217"/>
      <c r="G76" s="217"/>
      <c r="H76" s="217"/>
    </row>
    <row r="77" spans="3:8" x14ac:dyDescent="0.25">
      <c r="C77" s="401"/>
      <c r="D77" s="217"/>
      <c r="E77" s="217"/>
      <c r="F77" s="217"/>
      <c r="G77" s="217"/>
      <c r="H77" s="217"/>
    </row>
    <row r="78" spans="3:8" x14ac:dyDescent="0.25">
      <c r="C78" s="401"/>
      <c r="D78" s="217"/>
      <c r="E78" s="217"/>
      <c r="F78" s="217"/>
      <c r="G78" s="217"/>
      <c r="H78" s="217"/>
    </row>
    <row r="79" spans="3:8" x14ac:dyDescent="0.25">
      <c r="C79" s="401"/>
      <c r="D79" s="217"/>
      <c r="E79" s="217"/>
      <c r="F79" s="217"/>
      <c r="G79" s="217"/>
      <c r="H79" s="217"/>
    </row>
    <row r="80" spans="3:8" x14ac:dyDescent="0.25">
      <c r="C80" s="401"/>
      <c r="D80" s="217"/>
      <c r="E80" s="217"/>
      <c r="F80" s="217"/>
      <c r="G80" s="217"/>
      <c r="H80" s="217"/>
    </row>
    <row r="81" spans="3:8" x14ac:dyDescent="0.25">
      <c r="C81" s="401"/>
      <c r="D81" s="217"/>
      <c r="E81" s="217"/>
      <c r="F81" s="217"/>
      <c r="G81" s="217"/>
      <c r="H81" s="217"/>
    </row>
    <row r="82" spans="3:8" x14ac:dyDescent="0.25">
      <c r="C82" s="401"/>
      <c r="D82" s="217"/>
      <c r="E82" s="217"/>
      <c r="F82" s="217"/>
      <c r="G82" s="217"/>
      <c r="H82" s="217"/>
    </row>
    <row r="83" spans="3:8" x14ac:dyDescent="0.25">
      <c r="C83" s="401"/>
      <c r="D83" s="217"/>
      <c r="E83" s="217"/>
      <c r="F83" s="217"/>
      <c r="G83" s="217"/>
      <c r="H83" s="217"/>
    </row>
    <row r="84" spans="3:8" x14ac:dyDescent="0.25">
      <c r="C84" s="401"/>
      <c r="D84" s="217"/>
      <c r="E84" s="217"/>
      <c r="F84" s="217"/>
      <c r="G84" s="217"/>
      <c r="H84" s="217"/>
    </row>
    <row r="85" spans="3:8" x14ac:dyDescent="0.25">
      <c r="C85" s="401"/>
      <c r="D85" s="217"/>
      <c r="E85" s="217"/>
      <c r="F85" s="217"/>
      <c r="G85" s="217"/>
      <c r="H85" s="217"/>
    </row>
    <row r="86" spans="3:8" x14ac:dyDescent="0.25">
      <c r="C86" s="401"/>
      <c r="D86" s="217"/>
      <c r="E86" s="217"/>
      <c r="F86" s="217"/>
      <c r="G86" s="217"/>
      <c r="H86" s="217"/>
    </row>
    <row r="87" spans="3:8" x14ac:dyDescent="0.25">
      <c r="C87" s="401"/>
      <c r="D87" s="217"/>
      <c r="E87" s="217"/>
      <c r="F87" s="217"/>
      <c r="G87" s="217"/>
      <c r="H87" s="217"/>
    </row>
    <row r="88" spans="3:8" x14ac:dyDescent="0.25">
      <c r="C88" s="401"/>
      <c r="D88" s="217"/>
      <c r="E88" s="217"/>
      <c r="F88" s="217"/>
      <c r="G88" s="217"/>
      <c r="H88" s="217"/>
    </row>
    <row r="89" spans="3:8" x14ac:dyDescent="0.25">
      <c r="C89" s="401"/>
      <c r="D89" s="217"/>
      <c r="E89" s="217"/>
      <c r="F89" s="217"/>
      <c r="G89" s="217"/>
      <c r="H89" s="217"/>
    </row>
    <row r="90" spans="3:8" x14ac:dyDescent="0.25">
      <c r="C90" s="401"/>
      <c r="D90" s="217"/>
      <c r="E90" s="217"/>
      <c r="F90" s="217"/>
      <c r="G90" s="217"/>
      <c r="H90" s="217"/>
    </row>
    <row r="91" spans="3:8" x14ac:dyDescent="0.25">
      <c r="C91" s="401"/>
      <c r="D91" s="217"/>
      <c r="E91" s="217"/>
      <c r="F91" s="217"/>
      <c r="G91" s="217"/>
      <c r="H91" s="217"/>
    </row>
    <row r="92" spans="3:8" x14ac:dyDescent="0.25">
      <c r="C92" s="401"/>
      <c r="D92" s="217"/>
      <c r="E92" s="217"/>
      <c r="F92" s="217"/>
      <c r="G92" s="217"/>
      <c r="H92" s="217"/>
    </row>
    <row r="93" spans="3:8" x14ac:dyDescent="0.25">
      <c r="C93" s="401"/>
      <c r="D93" s="217"/>
      <c r="E93" s="217"/>
      <c r="F93" s="217"/>
      <c r="G93" s="217"/>
      <c r="H93" s="217"/>
    </row>
    <row r="94" spans="3:8" x14ac:dyDescent="0.25">
      <c r="C94" s="401"/>
      <c r="D94" s="217"/>
      <c r="E94" s="217"/>
      <c r="F94" s="217"/>
      <c r="G94" s="217"/>
      <c r="H94" s="217"/>
    </row>
    <row r="95" spans="3:8" x14ac:dyDescent="0.25">
      <c r="C95" s="401"/>
      <c r="D95" s="217"/>
      <c r="E95" s="217"/>
      <c r="F95" s="217"/>
      <c r="G95" s="217"/>
      <c r="H95" s="217"/>
    </row>
    <row r="96" spans="3:8" x14ac:dyDescent="0.25">
      <c r="C96" s="401"/>
      <c r="D96" s="217"/>
      <c r="E96" s="217"/>
      <c r="F96" s="217"/>
      <c r="G96" s="217"/>
      <c r="H96" s="217"/>
    </row>
    <row r="97" spans="3:8" x14ac:dyDescent="0.25">
      <c r="C97" s="401"/>
      <c r="D97" s="217"/>
      <c r="E97" s="217"/>
      <c r="F97" s="217"/>
      <c r="G97" s="217"/>
      <c r="H97" s="217"/>
    </row>
    <row r="98" spans="3:8" x14ac:dyDescent="0.25">
      <c r="C98" s="401"/>
      <c r="D98" s="217"/>
      <c r="E98" s="217"/>
      <c r="F98" s="217"/>
      <c r="G98" s="217"/>
      <c r="H98" s="217"/>
    </row>
    <row r="99" spans="3:8" x14ac:dyDescent="0.25">
      <c r="C99" s="401"/>
      <c r="D99" s="217"/>
      <c r="E99" s="217"/>
      <c r="F99" s="217"/>
      <c r="G99" s="217"/>
      <c r="H99" s="217"/>
    </row>
    <row r="100" spans="3:8" x14ac:dyDescent="0.25">
      <c r="C100" s="401"/>
      <c r="D100" s="217"/>
      <c r="E100" s="217"/>
      <c r="F100" s="217"/>
      <c r="G100" s="217"/>
      <c r="H100" s="217"/>
    </row>
    <row r="101" spans="3:8" x14ac:dyDescent="0.25">
      <c r="C101" s="401"/>
      <c r="D101" s="217"/>
      <c r="E101" s="217"/>
      <c r="F101" s="217"/>
      <c r="G101" s="217"/>
      <c r="H101" s="217"/>
    </row>
    <row r="102" spans="3:8" x14ac:dyDescent="0.25">
      <c r="C102" s="401"/>
      <c r="D102" s="217"/>
      <c r="E102" s="217"/>
      <c r="F102" s="217"/>
      <c r="G102" s="217"/>
      <c r="H102" s="217"/>
    </row>
    <row r="103" spans="3:8" x14ac:dyDescent="0.25">
      <c r="C103" s="401"/>
      <c r="D103" s="217"/>
      <c r="E103" s="217"/>
      <c r="F103" s="217"/>
      <c r="G103" s="217"/>
      <c r="H103" s="217"/>
    </row>
    <row r="104" spans="3:8" x14ac:dyDescent="0.25">
      <c r="C104" s="401"/>
      <c r="D104" s="217"/>
      <c r="E104" s="217"/>
      <c r="F104" s="217"/>
      <c r="G104" s="217"/>
      <c r="H104" s="217"/>
    </row>
    <row r="105" spans="3:8" x14ac:dyDescent="0.25">
      <c r="C105" s="401"/>
      <c r="D105" s="217"/>
      <c r="E105" s="217"/>
      <c r="F105" s="217"/>
      <c r="G105" s="217"/>
      <c r="H105" s="217"/>
    </row>
    <row r="106" spans="3:8" x14ac:dyDescent="0.25">
      <c r="C106" s="401"/>
      <c r="D106" s="217"/>
      <c r="E106" s="217"/>
      <c r="F106" s="217"/>
      <c r="G106" s="217"/>
      <c r="H106" s="217"/>
    </row>
    <row r="107" spans="3:8" x14ac:dyDescent="0.25">
      <c r="C107" s="401"/>
      <c r="D107" s="217"/>
      <c r="E107" s="217"/>
      <c r="F107" s="217"/>
      <c r="G107" s="217"/>
      <c r="H107" s="217"/>
    </row>
    <row r="108" spans="3:8" x14ac:dyDescent="0.25">
      <c r="C108" s="401"/>
      <c r="D108" s="217"/>
      <c r="E108" s="217"/>
      <c r="F108" s="217"/>
      <c r="G108" s="217"/>
      <c r="H108" s="217"/>
    </row>
    <row r="109" spans="3:8" x14ac:dyDescent="0.25">
      <c r="C109" s="401"/>
      <c r="D109" s="217"/>
      <c r="E109" s="217"/>
      <c r="F109" s="217"/>
      <c r="G109" s="217"/>
      <c r="H109" s="217"/>
    </row>
    <row r="110" spans="3:8" x14ac:dyDescent="0.25">
      <c r="C110" s="401"/>
      <c r="D110" s="217"/>
      <c r="E110" s="217"/>
      <c r="F110" s="217"/>
      <c r="G110" s="217"/>
      <c r="H110" s="217"/>
    </row>
    <row r="111" spans="3:8" x14ac:dyDescent="0.25">
      <c r="C111" s="401"/>
      <c r="D111" s="217"/>
      <c r="E111" s="217"/>
      <c r="F111" s="217"/>
      <c r="G111" s="217"/>
      <c r="H111" s="217"/>
    </row>
    <row r="112" spans="3:8" x14ac:dyDescent="0.25">
      <c r="C112" s="401"/>
      <c r="D112" s="217"/>
      <c r="E112" s="217"/>
      <c r="F112" s="217"/>
      <c r="G112" s="217"/>
      <c r="H112" s="217"/>
    </row>
    <row r="113" spans="3:8" x14ac:dyDescent="0.25">
      <c r="C113" s="401"/>
      <c r="D113" s="217"/>
      <c r="E113" s="217"/>
      <c r="F113" s="217"/>
      <c r="G113" s="217"/>
      <c r="H113" s="217"/>
    </row>
    <row r="114" spans="3:8" x14ac:dyDescent="0.25">
      <c r="C114" s="401"/>
      <c r="D114" s="217"/>
      <c r="E114" s="217"/>
      <c r="F114" s="217"/>
      <c r="G114" s="217"/>
      <c r="H114" s="217"/>
    </row>
    <row r="115" spans="3:8" x14ac:dyDescent="0.25">
      <c r="C115" s="401"/>
      <c r="D115" s="217"/>
      <c r="E115" s="217"/>
      <c r="F115" s="217"/>
      <c r="G115" s="217"/>
      <c r="H115" s="217"/>
    </row>
    <row r="116" spans="3:8" x14ac:dyDescent="0.25">
      <c r="C116" s="401"/>
      <c r="D116" s="217"/>
      <c r="E116" s="217"/>
      <c r="F116" s="217"/>
      <c r="G116" s="217"/>
      <c r="H116" s="217"/>
    </row>
    <row r="117" spans="3:8" x14ac:dyDescent="0.25">
      <c r="C117" s="401"/>
      <c r="D117" s="217"/>
      <c r="E117" s="217"/>
      <c r="F117" s="217"/>
      <c r="G117" s="217"/>
      <c r="H117" s="217"/>
    </row>
    <row r="118" spans="3:8" x14ac:dyDescent="0.25">
      <c r="C118" s="401"/>
      <c r="D118" s="217"/>
      <c r="E118" s="217"/>
      <c r="F118" s="217"/>
      <c r="G118" s="217"/>
      <c r="H118" s="217"/>
    </row>
    <row r="119" spans="3:8" x14ac:dyDescent="0.25">
      <c r="C119" s="401"/>
      <c r="D119" s="217"/>
      <c r="E119" s="217"/>
      <c r="F119" s="217"/>
      <c r="G119" s="217"/>
      <c r="H119" s="217"/>
    </row>
    <row r="120" spans="3:8" x14ac:dyDescent="0.25">
      <c r="C120" s="401"/>
      <c r="D120" s="217"/>
      <c r="E120" s="217"/>
      <c r="F120" s="217"/>
      <c r="G120" s="217"/>
      <c r="H120" s="217"/>
    </row>
    <row r="121" spans="3:8" x14ac:dyDescent="0.25">
      <c r="C121" s="401"/>
      <c r="D121" s="217"/>
      <c r="E121" s="217"/>
      <c r="F121" s="217"/>
      <c r="G121" s="217"/>
      <c r="H121" s="217"/>
    </row>
    <row r="122" spans="3:8" x14ac:dyDescent="0.25">
      <c r="C122" s="401"/>
      <c r="D122" s="217"/>
      <c r="E122" s="217"/>
      <c r="F122" s="217"/>
      <c r="G122" s="217"/>
      <c r="H122" s="217"/>
    </row>
    <row r="123" spans="3:8" x14ac:dyDescent="0.25">
      <c r="C123" s="401"/>
      <c r="D123" s="217"/>
      <c r="E123" s="217"/>
      <c r="F123" s="217"/>
      <c r="G123" s="217"/>
      <c r="H123" s="217"/>
    </row>
    <row r="124" spans="3:8" x14ac:dyDescent="0.25">
      <c r="C124" s="401"/>
      <c r="D124" s="217"/>
      <c r="E124" s="217"/>
      <c r="F124" s="217"/>
      <c r="G124" s="217"/>
      <c r="H124" s="217"/>
    </row>
    <row r="125" spans="3:8" x14ac:dyDescent="0.25">
      <c r="C125" s="401"/>
      <c r="D125" s="217"/>
      <c r="E125" s="217"/>
      <c r="F125" s="217"/>
      <c r="G125" s="217"/>
      <c r="H125" s="217"/>
    </row>
    <row r="126" spans="3:8" x14ac:dyDescent="0.25">
      <c r="C126" s="401"/>
      <c r="D126" s="217"/>
      <c r="E126" s="217"/>
      <c r="F126" s="217"/>
      <c r="G126" s="217"/>
      <c r="H126" s="217"/>
    </row>
    <row r="127" spans="3:8" x14ac:dyDescent="0.25">
      <c r="C127" s="401"/>
      <c r="D127" s="217"/>
      <c r="E127" s="217"/>
      <c r="F127" s="217"/>
      <c r="G127" s="217"/>
      <c r="H127" s="217"/>
    </row>
    <row r="128" spans="3:8" x14ac:dyDescent="0.25">
      <c r="C128" s="401"/>
      <c r="D128" s="217"/>
      <c r="E128" s="217"/>
      <c r="F128" s="217"/>
      <c r="G128" s="217"/>
      <c r="H128" s="217"/>
    </row>
    <row r="129" spans="3:8" x14ac:dyDescent="0.25">
      <c r="C129" s="401"/>
      <c r="D129" s="217"/>
      <c r="E129" s="217"/>
      <c r="F129" s="217"/>
      <c r="G129" s="217"/>
      <c r="H129" s="217"/>
    </row>
    <row r="130" spans="3:8" x14ac:dyDescent="0.25">
      <c r="C130" s="401"/>
      <c r="D130" s="217"/>
      <c r="E130" s="217"/>
      <c r="F130" s="217"/>
      <c r="G130" s="217"/>
      <c r="H130" s="217"/>
    </row>
    <row r="131" spans="3:8" x14ac:dyDescent="0.25">
      <c r="C131" s="401"/>
      <c r="D131" s="217"/>
      <c r="E131" s="217"/>
      <c r="F131" s="217"/>
      <c r="G131" s="217"/>
      <c r="H131" s="217"/>
    </row>
    <row r="132" spans="3:8" x14ac:dyDescent="0.25">
      <c r="C132" s="401"/>
      <c r="D132" s="217"/>
      <c r="E132" s="217"/>
      <c r="F132" s="217"/>
      <c r="G132" s="217"/>
      <c r="H132" s="217"/>
    </row>
    <row r="133" spans="3:8" x14ac:dyDescent="0.25">
      <c r="C133" s="401"/>
      <c r="D133" s="217"/>
      <c r="E133" s="217"/>
      <c r="F133" s="217"/>
      <c r="G133" s="217"/>
      <c r="H133" s="217"/>
    </row>
    <row r="134" spans="3:8" x14ac:dyDescent="0.25">
      <c r="C134" s="401"/>
      <c r="D134" s="217"/>
      <c r="E134" s="217"/>
      <c r="F134" s="217"/>
      <c r="G134" s="217"/>
      <c r="H134" s="217"/>
    </row>
    <row r="135" spans="3:8" x14ac:dyDescent="0.25">
      <c r="C135" s="401"/>
      <c r="D135" s="217"/>
      <c r="E135" s="217"/>
      <c r="F135" s="217"/>
      <c r="G135" s="217"/>
      <c r="H135" s="217"/>
    </row>
    <row r="136" spans="3:8" x14ac:dyDescent="0.25">
      <c r="C136" s="401"/>
      <c r="D136" s="217"/>
      <c r="E136" s="217"/>
      <c r="F136" s="217"/>
      <c r="G136" s="217"/>
      <c r="H136" s="217"/>
    </row>
    <row r="137" spans="3:8" x14ac:dyDescent="0.25">
      <c r="C137" s="401"/>
      <c r="D137" s="217"/>
      <c r="E137" s="217"/>
      <c r="F137" s="217"/>
      <c r="G137" s="217"/>
      <c r="H137" s="217"/>
    </row>
    <row r="138" spans="3:8" x14ac:dyDescent="0.25">
      <c r="C138" s="401"/>
      <c r="D138" s="217"/>
      <c r="E138" s="217"/>
      <c r="F138" s="217"/>
      <c r="G138" s="217"/>
      <c r="H138" s="217"/>
    </row>
    <row r="139" spans="3:8" x14ac:dyDescent="0.25">
      <c r="C139" s="401"/>
      <c r="D139" s="217"/>
      <c r="E139" s="217"/>
      <c r="F139" s="217"/>
      <c r="G139" s="217"/>
      <c r="H139" s="217"/>
    </row>
    <row r="140" spans="3:8" x14ac:dyDescent="0.25">
      <c r="C140" s="401"/>
      <c r="D140" s="217"/>
      <c r="E140" s="217"/>
      <c r="F140" s="217"/>
      <c r="G140" s="217"/>
      <c r="H140" s="217"/>
    </row>
    <row r="141" spans="3:8" x14ac:dyDescent="0.25">
      <c r="C141" s="401"/>
      <c r="D141" s="217"/>
      <c r="E141" s="217"/>
      <c r="F141" s="217"/>
      <c r="G141" s="217"/>
      <c r="H141" s="217"/>
    </row>
    <row r="142" spans="3:8" x14ac:dyDescent="0.25">
      <c r="C142" s="401"/>
      <c r="D142" s="217"/>
      <c r="E142" s="217"/>
      <c r="F142" s="217"/>
      <c r="G142" s="217"/>
      <c r="H142" s="217"/>
    </row>
    <row r="143" spans="3:8" x14ac:dyDescent="0.25">
      <c r="C143" s="401"/>
      <c r="D143" s="217"/>
      <c r="E143" s="217"/>
      <c r="F143" s="217"/>
      <c r="G143" s="217"/>
      <c r="H143" s="217"/>
    </row>
    <row r="144" spans="3:8" x14ac:dyDescent="0.25">
      <c r="C144" s="401"/>
      <c r="D144" s="217"/>
      <c r="E144" s="217"/>
      <c r="F144" s="217"/>
      <c r="G144" s="217"/>
      <c r="H144" s="217"/>
    </row>
    <row r="145" spans="3:8" x14ac:dyDescent="0.25">
      <c r="C145" s="401"/>
      <c r="D145" s="217"/>
      <c r="E145" s="217"/>
      <c r="F145" s="217"/>
      <c r="G145" s="217"/>
      <c r="H145" s="217"/>
    </row>
    <row r="146" spans="3:8" x14ac:dyDescent="0.25">
      <c r="C146" s="401"/>
      <c r="D146" s="217"/>
      <c r="E146" s="217"/>
      <c r="F146" s="217"/>
      <c r="G146" s="217"/>
      <c r="H146" s="217"/>
    </row>
    <row r="147" spans="3:8" x14ac:dyDescent="0.25">
      <c r="C147" s="401"/>
      <c r="D147" s="217"/>
      <c r="E147" s="217"/>
      <c r="F147" s="217"/>
      <c r="G147" s="217"/>
      <c r="H147" s="217"/>
    </row>
    <row r="148" spans="3:8" x14ac:dyDescent="0.25">
      <c r="C148" s="401"/>
      <c r="D148" s="217"/>
      <c r="E148" s="217"/>
      <c r="F148" s="217"/>
      <c r="G148" s="217"/>
      <c r="H148" s="217"/>
    </row>
    <row r="149" spans="3:8" x14ac:dyDescent="0.25">
      <c r="C149" s="401"/>
      <c r="D149" s="217"/>
      <c r="E149" s="217"/>
      <c r="F149" s="217"/>
      <c r="G149" s="217"/>
      <c r="H149" s="217"/>
    </row>
    <row r="150" spans="3:8" x14ac:dyDescent="0.25">
      <c r="C150" s="401"/>
      <c r="D150" s="217"/>
      <c r="E150" s="217"/>
      <c r="F150" s="217"/>
      <c r="G150" s="217"/>
      <c r="H150" s="217"/>
    </row>
    <row r="151" spans="3:8" x14ac:dyDescent="0.25">
      <c r="C151" s="401"/>
      <c r="D151" s="217"/>
      <c r="E151" s="217"/>
      <c r="F151" s="217"/>
      <c r="G151" s="217"/>
      <c r="H151" s="217"/>
    </row>
    <row r="152" spans="3:8" x14ac:dyDescent="0.25">
      <c r="C152" s="401"/>
      <c r="D152" s="217"/>
      <c r="E152" s="217"/>
      <c r="F152" s="217"/>
      <c r="G152" s="217"/>
      <c r="H152" s="217"/>
    </row>
    <row r="153" spans="3:8" x14ac:dyDescent="0.25">
      <c r="C153" s="401"/>
      <c r="D153" s="217"/>
      <c r="E153" s="217"/>
      <c r="F153" s="217"/>
      <c r="G153" s="217"/>
      <c r="H153" s="217"/>
    </row>
    <row r="154" spans="3:8" x14ac:dyDescent="0.25">
      <c r="C154" s="401"/>
      <c r="D154" s="217"/>
      <c r="E154" s="217"/>
      <c r="F154" s="217"/>
      <c r="G154" s="217"/>
      <c r="H154" s="217"/>
    </row>
    <row r="155" spans="3:8" x14ac:dyDescent="0.25">
      <c r="C155" s="401"/>
      <c r="D155" s="217"/>
      <c r="E155" s="217"/>
      <c r="F155" s="217"/>
      <c r="G155" s="217"/>
      <c r="H155" s="217"/>
    </row>
    <row r="156" spans="3:8" x14ac:dyDescent="0.25">
      <c r="C156" s="401"/>
      <c r="D156" s="217"/>
      <c r="E156" s="217"/>
      <c r="F156" s="217"/>
      <c r="G156" s="217"/>
      <c r="H156" s="217"/>
    </row>
    <row r="157" spans="3:8" x14ac:dyDescent="0.25">
      <c r="C157" s="401"/>
      <c r="D157" s="217"/>
      <c r="E157" s="217"/>
      <c r="F157" s="217"/>
      <c r="G157" s="217"/>
      <c r="H157" s="217"/>
    </row>
    <row r="158" spans="3:8" x14ac:dyDescent="0.25">
      <c r="C158" s="401"/>
      <c r="D158" s="217"/>
      <c r="E158" s="217"/>
      <c r="F158" s="217"/>
      <c r="G158" s="217"/>
      <c r="H158" s="217"/>
    </row>
    <row r="159" spans="3:8" x14ac:dyDescent="0.25">
      <c r="C159" s="401"/>
      <c r="D159" s="217"/>
      <c r="E159" s="217"/>
      <c r="F159" s="217"/>
      <c r="G159" s="217"/>
      <c r="H159" s="217"/>
    </row>
    <row r="160" spans="3:8" x14ac:dyDescent="0.25">
      <c r="C160" s="401"/>
      <c r="D160" s="217"/>
      <c r="E160" s="217"/>
      <c r="F160" s="217"/>
      <c r="G160" s="217"/>
      <c r="H160" s="217"/>
    </row>
    <row r="161" spans="3:8" x14ac:dyDescent="0.25">
      <c r="C161" s="401"/>
      <c r="D161" s="217"/>
      <c r="E161" s="217"/>
      <c r="F161" s="217"/>
      <c r="G161" s="217"/>
      <c r="H161" s="217"/>
    </row>
    <row r="162" spans="3:8" x14ac:dyDescent="0.25">
      <c r="C162" s="401"/>
      <c r="D162" s="217"/>
      <c r="E162" s="217"/>
      <c r="F162" s="217"/>
      <c r="G162" s="217"/>
      <c r="H162" s="217"/>
    </row>
    <row r="163" spans="3:8" x14ac:dyDescent="0.25">
      <c r="C163" s="401"/>
      <c r="D163" s="217"/>
      <c r="E163" s="217"/>
      <c r="F163" s="217"/>
      <c r="G163" s="217"/>
      <c r="H163" s="217"/>
    </row>
    <row r="164" spans="3:8" x14ac:dyDescent="0.25">
      <c r="C164" s="401"/>
      <c r="D164" s="217"/>
      <c r="E164" s="217"/>
      <c r="F164" s="217"/>
      <c r="G164" s="217"/>
      <c r="H164" s="217"/>
    </row>
    <row r="165" spans="3:8" x14ac:dyDescent="0.25">
      <c r="C165" s="401"/>
      <c r="D165" s="217"/>
      <c r="E165" s="217"/>
      <c r="F165" s="217"/>
      <c r="G165" s="217"/>
      <c r="H165" s="217"/>
    </row>
    <row r="166" spans="3:8" x14ac:dyDescent="0.25">
      <c r="C166" s="401"/>
      <c r="D166" s="217"/>
      <c r="E166" s="217"/>
      <c r="F166" s="217"/>
      <c r="G166" s="217"/>
      <c r="H166" s="217"/>
    </row>
    <row r="167" spans="3:8" x14ac:dyDescent="0.25">
      <c r="C167" s="401"/>
      <c r="D167" s="217"/>
      <c r="E167" s="217"/>
      <c r="F167" s="217"/>
      <c r="G167" s="217"/>
      <c r="H167" s="217"/>
    </row>
    <row r="168" spans="3:8" x14ac:dyDescent="0.25">
      <c r="C168" s="401"/>
      <c r="D168" s="217"/>
      <c r="E168" s="217"/>
      <c r="F168" s="217"/>
      <c r="G168" s="217"/>
      <c r="H168" s="217"/>
    </row>
    <row r="169" spans="3:8" x14ac:dyDescent="0.25">
      <c r="C169" s="401"/>
      <c r="D169" s="217"/>
      <c r="E169" s="217"/>
      <c r="F169" s="217"/>
      <c r="G169" s="217"/>
      <c r="H169" s="217"/>
    </row>
    <row r="170" spans="3:8" x14ac:dyDescent="0.25">
      <c r="C170" s="401"/>
      <c r="D170" s="217"/>
      <c r="E170" s="217"/>
      <c r="F170" s="217"/>
      <c r="G170" s="217"/>
      <c r="H170" s="217"/>
    </row>
    <row r="171" spans="3:8" x14ac:dyDescent="0.25">
      <c r="C171" s="401"/>
      <c r="D171" s="217"/>
      <c r="E171" s="217"/>
      <c r="F171" s="217"/>
      <c r="G171" s="217"/>
      <c r="H171" s="217"/>
    </row>
    <row r="172" spans="3:8" x14ac:dyDescent="0.25">
      <c r="C172" s="401"/>
      <c r="D172" s="217"/>
      <c r="E172" s="217"/>
      <c r="F172" s="217"/>
      <c r="G172" s="217"/>
      <c r="H172" s="217"/>
    </row>
    <row r="173" spans="3:8" x14ac:dyDescent="0.25">
      <c r="C173" s="401"/>
      <c r="D173" s="217"/>
      <c r="E173" s="217"/>
      <c r="F173" s="217"/>
      <c r="G173" s="217"/>
      <c r="H173" s="217"/>
    </row>
    <row r="174" spans="3:8" x14ac:dyDescent="0.25">
      <c r="C174" s="401"/>
      <c r="D174" s="217"/>
      <c r="E174" s="217"/>
      <c r="F174" s="217"/>
      <c r="G174" s="217"/>
      <c r="H174" s="217"/>
    </row>
    <row r="175" spans="3:8" x14ac:dyDescent="0.25">
      <c r="C175" s="401"/>
      <c r="D175" s="217"/>
      <c r="E175" s="217"/>
      <c r="F175" s="217"/>
      <c r="G175" s="217"/>
      <c r="H175" s="217"/>
    </row>
    <row r="176" spans="3:8" x14ac:dyDescent="0.25">
      <c r="C176" s="401"/>
      <c r="D176" s="217"/>
      <c r="E176" s="217"/>
      <c r="F176" s="217"/>
      <c r="G176" s="217"/>
      <c r="H176" s="217"/>
    </row>
    <row r="177" spans="3:8" x14ac:dyDescent="0.25">
      <c r="C177" s="401"/>
      <c r="D177" s="217"/>
      <c r="E177" s="217"/>
      <c r="F177" s="217"/>
      <c r="G177" s="217"/>
      <c r="H177" s="217"/>
    </row>
    <row r="178" spans="3:8" x14ac:dyDescent="0.25">
      <c r="C178" s="401"/>
      <c r="D178" s="217"/>
      <c r="E178" s="217"/>
      <c r="F178" s="217"/>
      <c r="G178" s="217"/>
      <c r="H178" s="217"/>
    </row>
    <row r="179" spans="3:8" x14ac:dyDescent="0.25">
      <c r="C179" s="401"/>
      <c r="D179" s="217"/>
      <c r="E179" s="217"/>
      <c r="F179" s="217"/>
      <c r="G179" s="217"/>
      <c r="H179" s="217"/>
    </row>
    <row r="180" spans="3:8" x14ac:dyDescent="0.25">
      <c r="C180" s="401"/>
      <c r="D180" s="217"/>
      <c r="E180" s="217"/>
      <c r="F180" s="217"/>
      <c r="G180" s="217"/>
      <c r="H180" s="217"/>
    </row>
    <row r="181" spans="3:8" x14ac:dyDescent="0.25">
      <c r="C181" s="401"/>
      <c r="D181" s="217"/>
      <c r="E181" s="217"/>
      <c r="F181" s="217"/>
      <c r="G181" s="217"/>
      <c r="H181" s="217"/>
    </row>
    <row r="182" spans="3:8" x14ac:dyDescent="0.25">
      <c r="C182" s="401"/>
      <c r="D182" s="217"/>
      <c r="E182" s="217"/>
      <c r="F182" s="217"/>
      <c r="G182" s="217"/>
      <c r="H182" s="217"/>
    </row>
    <row r="183" spans="3:8" x14ac:dyDescent="0.25">
      <c r="C183" s="401"/>
      <c r="D183" s="217"/>
      <c r="E183" s="217"/>
      <c r="F183" s="217"/>
      <c r="G183" s="217"/>
      <c r="H183" s="217"/>
    </row>
    <row r="184" spans="3:8" x14ac:dyDescent="0.25">
      <c r="C184" s="401"/>
      <c r="D184" s="217"/>
      <c r="E184" s="217"/>
      <c r="F184" s="217"/>
      <c r="G184" s="217"/>
      <c r="H184" s="217"/>
    </row>
    <row r="185" spans="3:8" x14ac:dyDescent="0.25">
      <c r="C185" s="401"/>
      <c r="D185" s="217"/>
      <c r="E185" s="217"/>
      <c r="F185" s="217"/>
      <c r="G185" s="217"/>
      <c r="H185" s="217"/>
    </row>
    <row r="186" spans="3:8" x14ac:dyDescent="0.25">
      <c r="C186" s="401"/>
      <c r="D186" s="217"/>
      <c r="E186" s="217"/>
      <c r="F186" s="217"/>
      <c r="G186" s="217"/>
      <c r="H186" s="217"/>
    </row>
    <row r="187" spans="3:8" x14ac:dyDescent="0.25">
      <c r="C187" s="401"/>
      <c r="D187" s="217"/>
      <c r="E187" s="217"/>
      <c r="F187" s="217"/>
      <c r="G187" s="217"/>
      <c r="H187" s="217"/>
    </row>
    <row r="188" spans="3:8" x14ac:dyDescent="0.25">
      <c r="C188" s="401"/>
      <c r="D188" s="217"/>
      <c r="E188" s="217"/>
      <c r="F188" s="217"/>
      <c r="G188" s="217"/>
      <c r="H188" s="217"/>
    </row>
    <row r="189" spans="3:8" x14ac:dyDescent="0.25">
      <c r="C189" s="401"/>
      <c r="D189" s="217"/>
      <c r="E189" s="217"/>
      <c r="F189" s="217"/>
      <c r="G189" s="217"/>
      <c r="H189" s="217"/>
    </row>
    <row r="190" spans="3:8" x14ac:dyDescent="0.25">
      <c r="C190" s="401"/>
      <c r="D190" s="217"/>
      <c r="E190" s="217"/>
      <c r="F190" s="217"/>
      <c r="G190" s="217"/>
      <c r="H190" s="217"/>
    </row>
    <row r="191" spans="3:8" x14ac:dyDescent="0.25">
      <c r="C191" s="401"/>
      <c r="D191" s="217"/>
      <c r="E191" s="217"/>
      <c r="F191" s="217"/>
      <c r="G191" s="217"/>
      <c r="H191" s="217"/>
    </row>
    <row r="192" spans="3:8" x14ac:dyDescent="0.25">
      <c r="C192" s="401"/>
      <c r="D192" s="217"/>
      <c r="E192" s="217"/>
      <c r="F192" s="217"/>
      <c r="G192" s="217"/>
      <c r="H192" s="217"/>
    </row>
    <row r="193" spans="3:8" x14ac:dyDescent="0.25">
      <c r="C193" s="401"/>
      <c r="D193" s="217"/>
      <c r="E193" s="217"/>
      <c r="F193" s="217"/>
      <c r="G193" s="217"/>
      <c r="H193" s="217"/>
    </row>
    <row r="194" spans="3:8" x14ac:dyDescent="0.25">
      <c r="C194" s="401"/>
      <c r="D194" s="217"/>
      <c r="E194" s="217"/>
      <c r="F194" s="217"/>
      <c r="G194" s="217"/>
      <c r="H194" s="217"/>
    </row>
    <row r="195" spans="3:8" x14ac:dyDescent="0.25">
      <c r="C195" s="401"/>
      <c r="D195" s="217"/>
      <c r="E195" s="217"/>
      <c r="F195" s="217"/>
      <c r="G195" s="217"/>
      <c r="H195" s="217"/>
    </row>
    <row r="196" spans="3:8" x14ac:dyDescent="0.25">
      <c r="C196" s="401"/>
      <c r="D196" s="217"/>
      <c r="E196" s="217"/>
      <c r="F196" s="217"/>
      <c r="G196" s="217"/>
      <c r="H196" s="217"/>
    </row>
    <row r="197" spans="3:8" x14ac:dyDescent="0.25">
      <c r="C197" s="401"/>
      <c r="D197" s="217"/>
      <c r="E197" s="217"/>
      <c r="F197" s="217"/>
      <c r="G197" s="217"/>
      <c r="H197" s="217"/>
    </row>
    <row r="198" spans="3:8" x14ac:dyDescent="0.25">
      <c r="C198" s="401"/>
      <c r="D198" s="217"/>
      <c r="E198" s="217"/>
      <c r="F198" s="217"/>
      <c r="G198" s="217"/>
      <c r="H198" s="217"/>
    </row>
    <row r="199" spans="3:8" x14ac:dyDescent="0.25">
      <c r="C199" s="401"/>
      <c r="D199" s="217"/>
      <c r="E199" s="217"/>
      <c r="F199" s="217"/>
      <c r="G199" s="217"/>
      <c r="H199" s="217"/>
    </row>
    <row r="200" spans="3:8" x14ac:dyDescent="0.25">
      <c r="C200" s="401"/>
      <c r="D200" s="217"/>
      <c r="E200" s="217"/>
      <c r="F200" s="217"/>
      <c r="G200" s="217"/>
      <c r="H200" s="217"/>
    </row>
    <row r="201" spans="3:8" x14ac:dyDescent="0.25">
      <c r="C201" s="401"/>
      <c r="D201" s="217"/>
      <c r="E201" s="217"/>
      <c r="F201" s="217"/>
      <c r="G201" s="217"/>
      <c r="H201" s="217"/>
    </row>
    <row r="202" spans="3:8" x14ac:dyDescent="0.25">
      <c r="C202" s="401"/>
      <c r="D202" s="217"/>
      <c r="E202" s="217"/>
      <c r="F202" s="217"/>
      <c r="G202" s="217"/>
      <c r="H202" s="217"/>
    </row>
    <row r="203" spans="3:8" x14ac:dyDescent="0.25">
      <c r="C203" s="401"/>
      <c r="D203" s="217"/>
      <c r="E203" s="217"/>
      <c r="F203" s="217"/>
      <c r="G203" s="217"/>
      <c r="H203" s="217"/>
    </row>
    <row r="204" spans="3:8" x14ac:dyDescent="0.25">
      <c r="C204" s="401"/>
      <c r="D204" s="217"/>
      <c r="E204" s="217"/>
      <c r="F204" s="217"/>
      <c r="G204" s="217"/>
      <c r="H204" s="217"/>
    </row>
    <row r="205" spans="3:8" x14ac:dyDescent="0.25">
      <c r="C205" s="401"/>
      <c r="D205" s="217"/>
      <c r="E205" s="217"/>
      <c r="F205" s="217"/>
      <c r="G205" s="217"/>
      <c r="H205" s="217"/>
    </row>
    <row r="206" spans="3:8" x14ac:dyDescent="0.25">
      <c r="C206" s="401"/>
      <c r="D206" s="217"/>
      <c r="E206" s="217"/>
      <c r="F206" s="217"/>
      <c r="G206" s="217"/>
      <c r="H206" s="217"/>
    </row>
    <row r="207" spans="3:8" x14ac:dyDescent="0.25">
      <c r="C207" s="401"/>
      <c r="D207" s="217"/>
      <c r="E207" s="217"/>
      <c r="F207" s="217"/>
      <c r="G207" s="217"/>
      <c r="H207" s="217"/>
    </row>
    <row r="208" spans="3:8" x14ac:dyDescent="0.25">
      <c r="C208" s="401"/>
      <c r="D208" s="217"/>
      <c r="E208" s="217"/>
      <c r="F208" s="217"/>
      <c r="G208" s="217"/>
      <c r="H208" s="217"/>
    </row>
    <row r="209" spans="3:8" x14ac:dyDescent="0.25">
      <c r="C209" s="401"/>
      <c r="D209" s="217"/>
      <c r="E209" s="217"/>
      <c r="F209" s="217"/>
      <c r="G209" s="217"/>
      <c r="H209" s="217"/>
    </row>
    <row r="210" spans="3:8" x14ac:dyDescent="0.25">
      <c r="C210" s="401"/>
      <c r="D210" s="217"/>
      <c r="E210" s="217"/>
      <c r="F210" s="217"/>
      <c r="G210" s="217"/>
      <c r="H210" s="217"/>
    </row>
    <row r="211" spans="3:8" x14ac:dyDescent="0.25">
      <c r="C211" s="401"/>
      <c r="D211" s="217"/>
      <c r="E211" s="217"/>
      <c r="F211" s="217"/>
      <c r="G211" s="217"/>
      <c r="H211" s="217"/>
    </row>
    <row r="212" spans="3:8" x14ac:dyDescent="0.25">
      <c r="C212" s="401"/>
      <c r="D212" s="217"/>
      <c r="E212" s="217"/>
      <c r="F212" s="217"/>
      <c r="G212" s="217"/>
      <c r="H212" s="217"/>
    </row>
    <row r="213" spans="3:8" x14ac:dyDescent="0.25">
      <c r="C213" s="401"/>
      <c r="D213" s="217"/>
      <c r="E213" s="217"/>
      <c r="F213" s="217"/>
      <c r="G213" s="217"/>
      <c r="H213" s="217"/>
    </row>
    <row r="214" spans="3:8" x14ac:dyDescent="0.25">
      <c r="C214" s="401"/>
      <c r="D214" s="217"/>
      <c r="E214" s="217"/>
      <c r="F214" s="217"/>
      <c r="G214" s="217"/>
      <c r="H214" s="217"/>
    </row>
    <row r="215" spans="3:8" x14ac:dyDescent="0.25">
      <c r="C215" s="401"/>
      <c r="D215" s="217"/>
      <c r="E215" s="217"/>
      <c r="F215" s="217"/>
      <c r="G215" s="217"/>
      <c r="H215" s="217"/>
    </row>
    <row r="216" spans="3:8" x14ac:dyDescent="0.25">
      <c r="C216" s="401"/>
      <c r="D216" s="217"/>
      <c r="E216" s="217"/>
      <c r="F216" s="217"/>
      <c r="G216" s="217"/>
      <c r="H216" s="217"/>
    </row>
    <row r="217" spans="3:8" x14ac:dyDescent="0.25">
      <c r="C217" s="401"/>
      <c r="D217" s="217"/>
      <c r="E217" s="217"/>
      <c r="F217" s="217"/>
      <c r="G217" s="217"/>
      <c r="H217" s="217"/>
    </row>
    <row r="218" spans="3:8" x14ac:dyDescent="0.25">
      <c r="C218" s="401"/>
      <c r="D218" s="217"/>
      <c r="E218" s="217"/>
      <c r="F218" s="217"/>
      <c r="G218" s="217"/>
      <c r="H218" s="217"/>
    </row>
    <row r="219" spans="3:8" x14ac:dyDescent="0.25">
      <c r="C219" s="401"/>
      <c r="D219" s="217"/>
      <c r="E219" s="217"/>
      <c r="F219" s="217"/>
      <c r="G219" s="217"/>
      <c r="H219" s="217"/>
    </row>
    <row r="220" spans="3:8" x14ac:dyDescent="0.25">
      <c r="C220" s="401"/>
      <c r="D220" s="217"/>
      <c r="E220" s="217"/>
      <c r="F220" s="217"/>
      <c r="G220" s="217"/>
      <c r="H220" s="217"/>
    </row>
    <row r="221" spans="3:8" x14ac:dyDescent="0.25">
      <c r="C221" s="401"/>
      <c r="D221" s="217"/>
      <c r="E221" s="217"/>
      <c r="F221" s="217"/>
      <c r="G221" s="217"/>
      <c r="H221" s="217"/>
    </row>
    <row r="222" spans="3:8" x14ac:dyDescent="0.25">
      <c r="C222" s="401"/>
      <c r="D222" s="217"/>
      <c r="E222" s="217"/>
      <c r="F222" s="217"/>
      <c r="G222" s="217"/>
      <c r="H222" s="217"/>
    </row>
    <row r="223" spans="3:8" x14ac:dyDescent="0.25">
      <c r="C223" s="401"/>
      <c r="D223" s="217"/>
      <c r="E223" s="217"/>
      <c r="F223" s="217"/>
      <c r="G223" s="217"/>
      <c r="H223" s="217"/>
    </row>
    <row r="224" spans="3:8" x14ac:dyDescent="0.25">
      <c r="C224" s="401"/>
      <c r="D224" s="217"/>
      <c r="E224" s="217"/>
      <c r="F224" s="217"/>
      <c r="G224" s="217"/>
      <c r="H224" s="217"/>
    </row>
    <row r="225" spans="3:8" x14ac:dyDescent="0.25">
      <c r="C225" s="401"/>
      <c r="D225" s="217"/>
      <c r="E225" s="217"/>
      <c r="F225" s="217"/>
      <c r="G225" s="217"/>
      <c r="H225" s="217"/>
    </row>
    <row r="226" spans="3:8" x14ac:dyDescent="0.25">
      <c r="C226" s="401"/>
      <c r="D226" s="217"/>
      <c r="E226" s="217"/>
      <c r="F226" s="217"/>
      <c r="G226" s="217"/>
      <c r="H226" s="217"/>
    </row>
    <row r="227" spans="3:8" x14ac:dyDescent="0.25">
      <c r="C227" s="401"/>
      <c r="D227" s="217"/>
      <c r="E227" s="217"/>
      <c r="F227" s="217"/>
      <c r="G227" s="217"/>
      <c r="H227" s="217"/>
    </row>
    <row r="228" spans="3:8" x14ac:dyDescent="0.25">
      <c r="C228" s="401"/>
      <c r="D228" s="217"/>
      <c r="E228" s="217"/>
      <c r="F228" s="217"/>
      <c r="G228" s="217"/>
      <c r="H228" s="217"/>
    </row>
    <row r="229" spans="3:8" x14ac:dyDescent="0.25">
      <c r="C229" s="401"/>
      <c r="D229" s="217"/>
      <c r="E229" s="217"/>
      <c r="F229" s="217"/>
      <c r="G229" s="217"/>
      <c r="H229" s="217"/>
    </row>
    <row r="230" spans="3:8" x14ac:dyDescent="0.25">
      <c r="C230" s="401"/>
      <c r="D230" s="217"/>
      <c r="E230" s="217"/>
      <c r="F230" s="217"/>
      <c r="G230" s="217"/>
      <c r="H230" s="217"/>
    </row>
    <row r="231" spans="3:8" x14ac:dyDescent="0.25">
      <c r="C231" s="401"/>
      <c r="D231" s="217"/>
      <c r="E231" s="217"/>
      <c r="F231" s="217"/>
      <c r="G231" s="217"/>
      <c r="H231" s="217"/>
    </row>
    <row r="232" spans="3:8" x14ac:dyDescent="0.25">
      <c r="C232" s="401"/>
      <c r="D232" s="217"/>
      <c r="E232" s="217"/>
      <c r="F232" s="217"/>
      <c r="G232" s="217"/>
      <c r="H232" s="217"/>
    </row>
    <row r="233" spans="3:8" x14ac:dyDescent="0.25">
      <c r="C233" s="401"/>
      <c r="D233" s="217"/>
      <c r="E233" s="217"/>
      <c r="F233" s="217"/>
      <c r="G233" s="217"/>
      <c r="H233" s="217"/>
    </row>
    <row r="234" spans="3:8" x14ac:dyDescent="0.25">
      <c r="C234" s="401"/>
      <c r="D234" s="217"/>
      <c r="E234" s="217"/>
      <c r="F234" s="217"/>
      <c r="G234" s="217"/>
      <c r="H234" s="217"/>
    </row>
    <row r="235" spans="3:8" x14ac:dyDescent="0.25">
      <c r="C235" s="401"/>
      <c r="D235" s="217"/>
      <c r="E235" s="217"/>
      <c r="F235" s="217"/>
      <c r="G235" s="217"/>
      <c r="H235" s="217"/>
    </row>
    <row r="236" spans="3:8" x14ac:dyDescent="0.25">
      <c r="C236" s="401"/>
      <c r="D236" s="217"/>
      <c r="E236" s="217"/>
      <c r="F236" s="217"/>
      <c r="G236" s="217"/>
      <c r="H236" s="217"/>
    </row>
    <row r="237" spans="3:8" x14ac:dyDescent="0.25">
      <c r="C237" s="401"/>
      <c r="D237" s="217"/>
      <c r="E237" s="217"/>
      <c r="F237" s="217"/>
      <c r="G237" s="217"/>
      <c r="H237" s="217"/>
    </row>
    <row r="238" spans="3:8" x14ac:dyDescent="0.25">
      <c r="C238" s="401"/>
      <c r="D238" s="217"/>
      <c r="E238" s="217"/>
      <c r="F238" s="217"/>
      <c r="G238" s="217"/>
      <c r="H238" s="217"/>
    </row>
    <row r="239" spans="3:8" x14ac:dyDescent="0.25">
      <c r="C239" s="401"/>
      <c r="D239" s="217"/>
      <c r="E239" s="217"/>
      <c r="F239" s="217"/>
      <c r="G239" s="217"/>
      <c r="H239" s="217"/>
    </row>
    <row r="240" spans="3:8" x14ac:dyDescent="0.25">
      <c r="C240" s="401"/>
      <c r="D240" s="217"/>
      <c r="E240" s="217"/>
      <c r="F240" s="217"/>
      <c r="G240" s="217"/>
      <c r="H240" s="217"/>
    </row>
    <row r="241" spans="3:8" x14ac:dyDescent="0.25">
      <c r="C241" s="401"/>
      <c r="D241" s="217"/>
      <c r="E241" s="217"/>
      <c r="F241" s="217"/>
      <c r="G241" s="217"/>
      <c r="H241" s="217"/>
    </row>
    <row r="242" spans="3:8" x14ac:dyDescent="0.25">
      <c r="C242" s="401"/>
      <c r="D242" s="217"/>
      <c r="E242" s="217"/>
      <c r="F242" s="217"/>
      <c r="G242" s="217"/>
      <c r="H242" s="217"/>
    </row>
    <row r="243" spans="3:8" x14ac:dyDescent="0.25">
      <c r="C243" s="401"/>
      <c r="D243" s="217"/>
      <c r="E243" s="217"/>
      <c r="F243" s="217"/>
      <c r="G243" s="217"/>
      <c r="H243" s="217"/>
    </row>
    <row r="244" spans="3:8" x14ac:dyDescent="0.25">
      <c r="C244" s="401"/>
      <c r="D244" s="217"/>
      <c r="E244" s="217"/>
      <c r="F244" s="217"/>
      <c r="G244" s="217"/>
      <c r="H244" s="217"/>
    </row>
    <row r="245" spans="3:8" x14ac:dyDescent="0.25">
      <c r="C245" s="401"/>
      <c r="D245" s="217"/>
      <c r="E245" s="217"/>
      <c r="F245" s="217"/>
      <c r="G245" s="217"/>
      <c r="H245" s="217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2" orientation="landscape" r:id="rId1"/>
  <headerFooter>
    <oddFooter>&amp;RPag.  &amp;P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C00000"/>
    <pageSetUpPr fitToPage="1"/>
  </sheetPr>
  <dimension ref="A1:Q245"/>
  <sheetViews>
    <sheetView showGridLines="0" zoomScale="80" zoomScaleNormal="80" workbookViewId="0">
      <pane xSplit="1" topLeftCell="B1" activePane="topRight" state="frozen"/>
      <selection pane="topRight" activeCell="B1" sqref="B1"/>
    </sheetView>
  </sheetViews>
  <sheetFormatPr defaultColWidth="8.85546875" defaultRowHeight="15.75" x14ac:dyDescent="0.25"/>
  <cols>
    <col min="1" max="1" width="40.85546875" style="224" customWidth="1"/>
    <col min="2" max="2" width="12" style="218" customWidth="1"/>
    <col min="3" max="8" width="11.85546875" style="218" customWidth="1"/>
    <col min="9" max="14" width="11.85546875" style="217" customWidth="1"/>
    <col min="15" max="15" width="10.28515625" style="382" bestFit="1" customWidth="1"/>
    <col min="16" max="16" width="10.7109375" style="217" customWidth="1"/>
    <col min="17" max="17" width="9.28515625" style="227" customWidth="1"/>
  </cols>
  <sheetData>
    <row r="1" spans="1:17" ht="51" customHeight="1" x14ac:dyDescent="0.25"/>
    <row r="2" spans="1:17" x14ac:dyDescent="0.25">
      <c r="A2" s="492"/>
      <c r="B2" s="492"/>
      <c r="C2" s="492"/>
      <c r="D2" s="492"/>
      <c r="E2" s="492"/>
      <c r="F2" s="492"/>
      <c r="G2" s="492"/>
      <c r="H2" s="492"/>
    </row>
    <row r="3" spans="1:17" x14ac:dyDescent="0.25">
      <c r="A3" s="492"/>
      <c r="B3" s="492"/>
      <c r="C3" s="492"/>
      <c r="D3" s="492"/>
      <c r="E3" s="492"/>
      <c r="F3" s="492"/>
      <c r="G3" s="492"/>
      <c r="H3" s="492"/>
    </row>
    <row r="4" spans="1:17" ht="21" customHeight="1" x14ac:dyDescent="0.25"/>
    <row r="5" spans="1:17" s="374" customFormat="1" ht="18.75" customHeight="1" x14ac:dyDescent="0.25">
      <c r="A5" s="493" t="s">
        <v>253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</row>
    <row r="6" spans="1:17" s="374" customFormat="1" ht="20.25" customHeight="1" x14ac:dyDescent="0.25">
      <c r="A6" s="493" t="s">
        <v>284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</row>
    <row r="7" spans="1:17" s="225" customFormat="1" ht="22.5" customHeight="1" x14ac:dyDescent="0.2">
      <c r="A7" s="494" t="s">
        <v>3</v>
      </c>
      <c r="B7" s="496" t="s">
        <v>255</v>
      </c>
      <c r="C7" s="381" t="s">
        <v>256</v>
      </c>
      <c r="D7" s="381" t="s">
        <v>257</v>
      </c>
      <c r="E7" s="381" t="s">
        <v>258</v>
      </c>
      <c r="F7" s="381" t="s">
        <v>259</v>
      </c>
      <c r="G7" s="381" t="s">
        <v>260</v>
      </c>
      <c r="H7" s="381" t="s">
        <v>261</v>
      </c>
      <c r="I7" s="381" t="s">
        <v>262</v>
      </c>
      <c r="J7" s="381" t="s">
        <v>263</v>
      </c>
      <c r="K7" s="381" t="s">
        <v>264</v>
      </c>
      <c r="L7" s="381" t="s">
        <v>265</v>
      </c>
      <c r="M7" s="381" t="s">
        <v>266</v>
      </c>
      <c r="N7" s="381" t="s">
        <v>267</v>
      </c>
      <c r="O7" s="498" t="s">
        <v>268</v>
      </c>
      <c r="P7" s="499"/>
      <c r="Q7" s="500"/>
    </row>
    <row r="8" spans="1:17" s="225" customFormat="1" ht="18" customHeight="1" x14ac:dyDescent="0.2">
      <c r="A8" s="495"/>
      <c r="B8" s="497"/>
      <c r="C8" s="381" t="s">
        <v>269</v>
      </c>
      <c r="D8" s="381" t="s">
        <v>269</v>
      </c>
      <c r="E8" s="381" t="s">
        <v>269</v>
      </c>
      <c r="F8" s="381" t="s">
        <v>269</v>
      </c>
      <c r="G8" s="381" t="s">
        <v>269</v>
      </c>
      <c r="H8" s="381" t="s">
        <v>269</v>
      </c>
      <c r="I8" s="381" t="s">
        <v>269</v>
      </c>
      <c r="J8" s="381" t="s">
        <v>269</v>
      </c>
      <c r="K8" s="381" t="s">
        <v>269</v>
      </c>
      <c r="L8" s="381" t="s">
        <v>269</v>
      </c>
      <c r="M8" s="381" t="s">
        <v>269</v>
      </c>
      <c r="N8" s="381" t="s">
        <v>269</v>
      </c>
      <c r="O8" s="383" t="s">
        <v>270</v>
      </c>
      <c r="P8" s="381" t="s">
        <v>269</v>
      </c>
      <c r="Q8" s="381" t="s">
        <v>1</v>
      </c>
    </row>
    <row r="9" spans="1:17" ht="27" customHeight="1" x14ac:dyDescent="0.25">
      <c r="A9" s="355" t="s">
        <v>202</v>
      </c>
      <c r="B9" s="356">
        <v>12000</v>
      </c>
      <c r="C9" s="369">
        <v>9680</v>
      </c>
      <c r="D9" s="369">
        <v>9611</v>
      </c>
      <c r="E9" s="369">
        <v>10051</v>
      </c>
      <c r="F9" s="369">
        <v>8528</v>
      </c>
      <c r="G9" s="369">
        <v>8043</v>
      </c>
      <c r="H9" s="460">
        <v>7280</v>
      </c>
      <c r="I9" s="369">
        <v>6956</v>
      </c>
      <c r="J9" s="369">
        <v>7516</v>
      </c>
      <c r="K9" s="369">
        <v>7933</v>
      </c>
      <c r="L9" s="369">
        <v>7126</v>
      </c>
      <c r="M9" s="369">
        <v>6943</v>
      </c>
      <c r="N9" s="369">
        <v>7818</v>
      </c>
      <c r="O9" s="387">
        <f>B9*(IF(C9="",0,1)+IF(D9="",0,1)+IF(E9="",0,1)+IF(F9="",0,1)+IF(G9="",0,1)+IF(H9="",0,1)+IF(I9="",0,1)+IF(J9="",0,1)+IF(K9="",0,1)+IF(L9="",0,1)+IF(M9="",0,1)+IF(N9="",0,1))</f>
        <v>144000</v>
      </c>
      <c r="P9" s="387">
        <f>SUM(C9:N9)</f>
        <v>97485</v>
      </c>
      <c r="Q9" s="388">
        <f t="shared" ref="Q9:Q14" si="0">IF(O9=0,"-",P9/O9)</f>
        <v>0.67697916666666669</v>
      </c>
    </row>
    <row r="10" spans="1:17" ht="30.75" customHeight="1" x14ac:dyDescent="0.25">
      <c r="A10" s="355" t="s">
        <v>203</v>
      </c>
      <c r="B10" s="356">
        <v>4160</v>
      </c>
      <c r="C10" s="369">
        <v>2777</v>
      </c>
      <c r="D10" s="369">
        <v>2902</v>
      </c>
      <c r="E10" s="369">
        <v>2649</v>
      </c>
      <c r="F10" s="369">
        <v>2376</v>
      </c>
      <c r="G10" s="369">
        <v>2199</v>
      </c>
      <c r="H10" s="460">
        <v>2160</v>
      </c>
      <c r="I10" s="369">
        <v>1673</v>
      </c>
      <c r="J10" s="369">
        <v>2302</v>
      </c>
      <c r="K10" s="369">
        <v>2362</v>
      </c>
      <c r="L10" s="369">
        <v>2675</v>
      </c>
      <c r="M10" s="369">
        <v>2497</v>
      </c>
      <c r="N10" s="369">
        <v>2669</v>
      </c>
      <c r="O10" s="387">
        <f>B10*(IF(C10="",0,1)+IF(D10="",0,1)+IF(E10="",0,1)+IF(F10="",0,1)+IF(G10="",0,1)+IF(H10="",0,1)+IF(I10="",0,1)+IF(J10="",0,1)+IF(K10="",0,1)+IF(L10="",0,1)+IF(M10="",0,1)+IF(N10="",0,1))</f>
        <v>49920</v>
      </c>
      <c r="P10" s="387">
        <f>SUM(C10:N10)</f>
        <v>29241</v>
      </c>
      <c r="Q10" s="388">
        <f t="shared" si="0"/>
        <v>0.5857572115384615</v>
      </c>
    </row>
    <row r="11" spans="1:17" ht="24.75" customHeight="1" x14ac:dyDescent="0.25">
      <c r="A11" s="355" t="s">
        <v>216</v>
      </c>
      <c r="B11" s="356">
        <v>1560</v>
      </c>
      <c r="C11" s="369">
        <v>1023</v>
      </c>
      <c r="D11" s="369">
        <v>1044</v>
      </c>
      <c r="E11" s="369">
        <v>1004</v>
      </c>
      <c r="F11" s="369">
        <v>742</v>
      </c>
      <c r="G11" s="369">
        <v>894</v>
      </c>
      <c r="H11" s="460">
        <v>1177</v>
      </c>
      <c r="I11" s="369">
        <v>1061</v>
      </c>
      <c r="J11" s="369">
        <v>896</v>
      </c>
      <c r="K11" s="369">
        <v>846</v>
      </c>
      <c r="L11" s="369">
        <v>847</v>
      </c>
      <c r="M11" s="369">
        <v>876</v>
      </c>
      <c r="N11" s="369">
        <v>1012</v>
      </c>
      <c r="O11" s="387">
        <f>B11*(IF(C11="",0,1)+IF(D11="",0,1)+IF(E11="",0,1)+IF(F11="",0,1)+IF(G11="",0,1)+IF(H11="",0,1)+IF(I11="",0,1)+IF(J11="",0,1)+IF(K11="",0,1)+IF(L11="",0,1)+IF(M11="",0,1)+IF(N11="",0,1))</f>
        <v>18720</v>
      </c>
      <c r="P11" s="387">
        <f>SUM(C11:N11)</f>
        <v>11422</v>
      </c>
      <c r="Q11" s="388">
        <f t="shared" si="0"/>
        <v>0.6101495726495727</v>
      </c>
    </row>
    <row r="12" spans="1:17" ht="32.25" customHeight="1" x14ac:dyDescent="0.25">
      <c r="A12" s="355" t="s">
        <v>234</v>
      </c>
      <c r="B12" s="356">
        <v>216</v>
      </c>
      <c r="C12" s="369">
        <v>200</v>
      </c>
      <c r="D12" s="369">
        <v>172</v>
      </c>
      <c r="E12" s="369">
        <v>170</v>
      </c>
      <c r="F12" s="369">
        <v>54</v>
      </c>
      <c r="G12" s="369">
        <v>99</v>
      </c>
      <c r="H12" s="460">
        <v>84</v>
      </c>
      <c r="I12" s="369">
        <v>137</v>
      </c>
      <c r="J12" s="369">
        <v>148</v>
      </c>
      <c r="K12" s="369">
        <v>151</v>
      </c>
      <c r="L12" s="369">
        <v>162</v>
      </c>
      <c r="M12" s="369">
        <v>120</v>
      </c>
      <c r="N12" s="369">
        <v>64</v>
      </c>
      <c r="O12" s="387">
        <f>B12*(IF(C12="",0,1)+IF(D12="",0,1)+IF(E12="",0,1)+IF(F12="",0,1)+IF(G12="",0,1)+IF(H12="",0,1)+IF(I12="",0,1)+IF(J12="",0,1)+IF(K12="",0,1)+IF(L12="",0,1)+IF(M12="",0,1)+IF(N12="",0,1))</f>
        <v>2592</v>
      </c>
      <c r="P12" s="387">
        <f>SUM(C12:N12)</f>
        <v>1561</v>
      </c>
      <c r="Q12" s="388">
        <f t="shared" si="0"/>
        <v>0.60223765432098764</v>
      </c>
    </row>
    <row r="13" spans="1:17" ht="35.25" customHeight="1" thickBot="1" x14ac:dyDescent="0.3">
      <c r="A13" s="355" t="s">
        <v>235</v>
      </c>
      <c r="B13" s="356">
        <v>756</v>
      </c>
      <c r="C13" s="369">
        <v>621</v>
      </c>
      <c r="D13" s="369">
        <v>545</v>
      </c>
      <c r="E13" s="369">
        <v>482</v>
      </c>
      <c r="F13" s="369">
        <v>16</v>
      </c>
      <c r="G13" s="369">
        <v>131</v>
      </c>
      <c r="H13" s="460">
        <v>48</v>
      </c>
      <c r="I13" s="369">
        <v>230</v>
      </c>
      <c r="J13" s="369">
        <v>383</v>
      </c>
      <c r="K13" s="369">
        <v>304</v>
      </c>
      <c r="L13" s="369">
        <v>342</v>
      </c>
      <c r="M13" s="369">
        <v>294</v>
      </c>
      <c r="N13" s="369">
        <v>200</v>
      </c>
      <c r="O13" s="387">
        <f>B13*(IF(C13="",0,1)+IF(D13="",0,1)+IF(E13="",0,1)+IF(F13="",0,1)+IF(G13="",0,1)+IF(H13="",0,1)+IF(I13="",0,1)+IF(J13="",0,1)+IF(K13="",0,1)+IF(L13="",0,1)+IF(M13="",0,1)+IF(N13="",0,1))</f>
        <v>9072</v>
      </c>
      <c r="P13" s="387">
        <f>SUM(C13:N13)</f>
        <v>3596</v>
      </c>
      <c r="Q13" s="403">
        <f t="shared" si="0"/>
        <v>0.39638447971781304</v>
      </c>
    </row>
    <row r="14" spans="1:17" s="98" customFormat="1" ht="20.25" customHeight="1" x14ac:dyDescent="0.25">
      <c r="A14" s="373" t="s">
        <v>2</v>
      </c>
      <c r="B14" s="363">
        <f>SUM(B7:B13)</f>
        <v>18692</v>
      </c>
      <c r="C14" s="363">
        <f>SUM(C9:C13)</f>
        <v>14301</v>
      </c>
      <c r="D14" s="363">
        <f t="shared" ref="D14:P14" si="1">SUM(D9:D13)</f>
        <v>14274</v>
      </c>
      <c r="E14" s="363">
        <f t="shared" si="1"/>
        <v>14356</v>
      </c>
      <c r="F14" s="363">
        <f t="shared" si="1"/>
        <v>11716</v>
      </c>
      <c r="G14" s="363">
        <f t="shared" si="1"/>
        <v>11366</v>
      </c>
      <c r="H14" s="363">
        <f t="shared" si="1"/>
        <v>10749</v>
      </c>
      <c r="I14" s="363">
        <f t="shared" si="1"/>
        <v>10057</v>
      </c>
      <c r="J14" s="363">
        <f t="shared" si="1"/>
        <v>11245</v>
      </c>
      <c r="K14" s="363">
        <f t="shared" si="1"/>
        <v>11596</v>
      </c>
      <c r="L14" s="363">
        <f t="shared" si="1"/>
        <v>11152</v>
      </c>
      <c r="M14" s="363">
        <f t="shared" si="1"/>
        <v>10730</v>
      </c>
      <c r="N14" s="363">
        <f t="shared" si="1"/>
        <v>11763</v>
      </c>
      <c r="O14" s="363">
        <f t="shared" si="1"/>
        <v>224304</v>
      </c>
      <c r="P14" s="363">
        <f t="shared" si="1"/>
        <v>143305</v>
      </c>
      <c r="Q14" s="390">
        <f t="shared" si="0"/>
        <v>0.63888740281047152</v>
      </c>
    </row>
    <row r="15" spans="1:17" x14ac:dyDescent="0.25">
      <c r="C15" s="217"/>
      <c r="D15" s="217"/>
      <c r="E15" s="217"/>
      <c r="F15" s="217"/>
      <c r="G15" s="217"/>
      <c r="H15" s="217"/>
      <c r="O15" s="391"/>
      <c r="P15" s="218"/>
      <c r="Q15" s="220"/>
    </row>
    <row r="16" spans="1:17" x14ac:dyDescent="0.25">
      <c r="C16" s="217"/>
      <c r="D16" s="217"/>
      <c r="E16" s="217"/>
      <c r="F16" s="217"/>
      <c r="G16" s="217"/>
      <c r="H16" s="217"/>
      <c r="O16" s="391"/>
      <c r="P16" s="218"/>
      <c r="Q16" s="220"/>
    </row>
    <row r="17" spans="1:17" x14ac:dyDescent="0.25">
      <c r="A17" s="368" t="s">
        <v>254</v>
      </c>
      <c r="C17" s="217"/>
      <c r="D17" s="217"/>
      <c r="E17" s="217"/>
      <c r="F17" s="217"/>
      <c r="G17" s="217"/>
      <c r="H17" s="217"/>
      <c r="O17" s="391"/>
      <c r="P17" s="218"/>
      <c r="Q17" s="220"/>
    </row>
    <row r="18" spans="1:17" x14ac:dyDescent="0.25">
      <c r="C18" s="217"/>
      <c r="D18" s="217"/>
      <c r="E18" s="217"/>
      <c r="F18" s="217"/>
      <c r="G18" s="217"/>
      <c r="H18" s="217"/>
      <c r="O18" s="391"/>
      <c r="P18" s="218"/>
      <c r="Q18" s="220"/>
    </row>
    <row r="19" spans="1:17" x14ac:dyDescent="0.25">
      <c r="C19" s="217"/>
      <c r="D19" s="217"/>
      <c r="E19" s="217"/>
      <c r="F19" s="217"/>
      <c r="G19" s="217"/>
      <c r="H19" s="217"/>
      <c r="O19" s="391"/>
      <c r="P19" s="218"/>
      <c r="Q19" s="220"/>
    </row>
    <row r="20" spans="1:17" x14ac:dyDescent="0.25">
      <c r="C20" s="217"/>
      <c r="D20" s="217"/>
      <c r="E20" s="217"/>
      <c r="F20" s="217"/>
      <c r="G20" s="217"/>
      <c r="H20" s="217"/>
      <c r="O20" s="391"/>
      <c r="P20" s="218"/>
      <c r="Q20" s="220"/>
    </row>
    <row r="21" spans="1:17" x14ac:dyDescent="0.25">
      <c r="C21" s="217"/>
      <c r="D21" s="217"/>
      <c r="E21" s="217"/>
      <c r="F21" s="217"/>
      <c r="G21" s="217"/>
      <c r="H21" s="217"/>
      <c r="O21" s="391"/>
      <c r="P21" s="218"/>
      <c r="Q21" s="220"/>
    </row>
    <row r="22" spans="1:17" x14ac:dyDescent="0.25">
      <c r="C22" s="217"/>
      <c r="D22" s="217"/>
      <c r="E22" s="217"/>
      <c r="F22" s="217"/>
      <c r="G22" s="217"/>
      <c r="H22" s="217"/>
      <c r="O22" s="391"/>
      <c r="P22" s="218"/>
      <c r="Q22" s="220"/>
    </row>
    <row r="23" spans="1:17" x14ac:dyDescent="0.25">
      <c r="C23" s="217"/>
      <c r="D23" s="217"/>
      <c r="E23" s="217"/>
      <c r="F23" s="217"/>
      <c r="G23" s="217"/>
      <c r="H23" s="217"/>
      <c r="O23" s="391"/>
      <c r="P23" s="218"/>
      <c r="Q23" s="220"/>
    </row>
    <row r="24" spans="1:17" x14ac:dyDescent="0.25">
      <c r="C24" s="217"/>
      <c r="D24" s="217"/>
      <c r="E24" s="217"/>
      <c r="F24" s="217"/>
      <c r="G24" s="217"/>
      <c r="H24" s="217"/>
      <c r="O24" s="391"/>
      <c r="P24" s="218"/>
      <c r="Q24" s="220"/>
    </row>
    <row r="25" spans="1:17" x14ac:dyDescent="0.25">
      <c r="C25" s="217"/>
      <c r="D25" s="217"/>
      <c r="E25" s="217"/>
      <c r="F25" s="217"/>
      <c r="G25" s="217"/>
      <c r="H25" s="217"/>
      <c r="O25" s="391"/>
      <c r="P25" s="218"/>
      <c r="Q25" s="220"/>
    </row>
    <row r="26" spans="1:17" x14ac:dyDescent="0.25">
      <c r="C26" s="217"/>
      <c r="D26" s="217"/>
      <c r="E26" s="217"/>
      <c r="F26" s="217"/>
      <c r="G26" s="217"/>
      <c r="H26" s="217"/>
      <c r="O26" s="391"/>
      <c r="P26" s="218"/>
      <c r="Q26" s="220"/>
    </row>
    <row r="27" spans="1:17" x14ac:dyDescent="0.25">
      <c r="C27" s="217"/>
      <c r="D27" s="217"/>
      <c r="E27" s="217"/>
      <c r="F27" s="217"/>
      <c r="G27" s="217"/>
      <c r="H27" s="217"/>
      <c r="O27" s="391"/>
      <c r="P27" s="218"/>
      <c r="Q27" s="220"/>
    </row>
    <row r="28" spans="1:17" x14ac:dyDescent="0.25">
      <c r="C28" s="217"/>
      <c r="D28" s="217"/>
      <c r="E28" s="217"/>
      <c r="F28" s="217"/>
      <c r="G28" s="217"/>
      <c r="H28" s="217"/>
      <c r="O28" s="391"/>
      <c r="P28" s="218"/>
      <c r="Q28" s="220"/>
    </row>
    <row r="29" spans="1:17" x14ac:dyDescent="0.25">
      <c r="C29" s="217"/>
      <c r="D29" s="217"/>
      <c r="E29" s="217"/>
      <c r="F29" s="217"/>
      <c r="G29" s="217"/>
      <c r="H29" s="217"/>
      <c r="O29" s="391"/>
      <c r="P29" s="218"/>
      <c r="Q29" s="220"/>
    </row>
    <row r="30" spans="1:17" x14ac:dyDescent="0.25">
      <c r="C30" s="217"/>
      <c r="D30" s="217"/>
      <c r="E30" s="217"/>
      <c r="F30" s="217"/>
      <c r="G30" s="217"/>
      <c r="H30" s="217"/>
      <c r="O30" s="391"/>
      <c r="P30" s="218"/>
      <c r="Q30" s="220"/>
    </row>
    <row r="31" spans="1:17" x14ac:dyDescent="0.25">
      <c r="C31" s="217"/>
      <c r="D31" s="217"/>
      <c r="E31" s="217"/>
      <c r="F31" s="217"/>
      <c r="G31" s="217"/>
      <c r="H31" s="217"/>
      <c r="O31" s="391"/>
      <c r="P31" s="218"/>
      <c r="Q31" s="220"/>
    </row>
    <row r="32" spans="1:17" x14ac:dyDescent="0.25">
      <c r="C32" s="217"/>
      <c r="D32" s="217"/>
      <c r="E32" s="217"/>
      <c r="F32" s="217"/>
      <c r="G32" s="217"/>
      <c r="H32" s="217"/>
      <c r="O32" s="391"/>
      <c r="P32" s="218"/>
      <c r="Q32" s="220"/>
    </row>
    <row r="33" spans="3:8" x14ac:dyDescent="0.25">
      <c r="C33" s="217"/>
      <c r="D33" s="217"/>
      <c r="E33" s="217"/>
      <c r="F33" s="217"/>
      <c r="G33" s="217"/>
      <c r="H33" s="217"/>
    </row>
    <row r="34" spans="3:8" x14ac:dyDescent="0.25">
      <c r="C34" s="217"/>
      <c r="D34" s="217"/>
      <c r="E34" s="217"/>
      <c r="F34" s="217"/>
      <c r="G34" s="217"/>
      <c r="H34" s="217"/>
    </row>
    <row r="35" spans="3:8" x14ac:dyDescent="0.25">
      <c r="C35" s="217"/>
      <c r="D35" s="217"/>
      <c r="E35" s="217"/>
      <c r="F35" s="217"/>
      <c r="G35" s="217"/>
      <c r="H35" s="217"/>
    </row>
    <row r="36" spans="3:8" x14ac:dyDescent="0.25">
      <c r="C36" s="217"/>
      <c r="D36" s="217"/>
      <c r="E36" s="217"/>
      <c r="F36" s="217"/>
      <c r="G36" s="217"/>
      <c r="H36" s="217"/>
    </row>
    <row r="37" spans="3:8" x14ac:dyDescent="0.25">
      <c r="C37" s="217"/>
      <c r="D37" s="217"/>
      <c r="E37" s="217"/>
      <c r="F37" s="217"/>
      <c r="G37" s="217"/>
      <c r="H37" s="217"/>
    </row>
    <row r="38" spans="3:8" x14ac:dyDescent="0.25">
      <c r="C38" s="217"/>
      <c r="D38" s="217"/>
      <c r="E38" s="217"/>
      <c r="F38" s="217"/>
      <c r="G38" s="217"/>
      <c r="H38" s="217"/>
    </row>
    <row r="39" spans="3:8" x14ac:dyDescent="0.25">
      <c r="C39" s="217"/>
      <c r="D39" s="217"/>
      <c r="E39" s="217"/>
      <c r="F39" s="217"/>
      <c r="G39" s="217"/>
      <c r="H39" s="217"/>
    </row>
    <row r="40" spans="3:8" x14ac:dyDescent="0.25">
      <c r="C40" s="217"/>
      <c r="D40" s="217"/>
      <c r="E40" s="217"/>
      <c r="F40" s="217"/>
      <c r="G40" s="217"/>
      <c r="H40" s="217"/>
    </row>
    <row r="41" spans="3:8" x14ac:dyDescent="0.25">
      <c r="C41" s="217"/>
      <c r="D41" s="217"/>
      <c r="E41" s="217"/>
      <c r="F41" s="217"/>
      <c r="G41" s="217"/>
      <c r="H41" s="217"/>
    </row>
    <row r="42" spans="3:8" x14ac:dyDescent="0.25">
      <c r="C42" s="217"/>
      <c r="D42" s="217"/>
      <c r="E42" s="217"/>
      <c r="F42" s="217"/>
      <c r="G42" s="217"/>
      <c r="H42" s="217"/>
    </row>
    <row r="43" spans="3:8" x14ac:dyDescent="0.25">
      <c r="C43" s="217"/>
      <c r="D43" s="217"/>
      <c r="E43" s="217"/>
      <c r="F43" s="217"/>
      <c r="G43" s="217"/>
      <c r="H43" s="217"/>
    </row>
    <row r="44" spans="3:8" x14ac:dyDescent="0.25">
      <c r="C44" s="217"/>
      <c r="D44" s="217"/>
      <c r="E44" s="217"/>
      <c r="F44" s="217"/>
      <c r="G44" s="217"/>
      <c r="H44" s="217"/>
    </row>
    <row r="45" spans="3:8" x14ac:dyDescent="0.25">
      <c r="C45" s="217"/>
      <c r="D45" s="217"/>
      <c r="E45" s="217"/>
      <c r="F45" s="217"/>
      <c r="G45" s="217"/>
      <c r="H45" s="217"/>
    </row>
    <row r="46" spans="3:8" x14ac:dyDescent="0.25">
      <c r="C46" s="217"/>
      <c r="D46" s="217"/>
      <c r="E46" s="217"/>
      <c r="F46" s="217"/>
      <c r="G46" s="217"/>
      <c r="H46" s="217"/>
    </row>
    <row r="47" spans="3:8" x14ac:dyDescent="0.25">
      <c r="C47" s="217"/>
      <c r="D47" s="217"/>
      <c r="E47" s="217"/>
      <c r="F47" s="217"/>
      <c r="G47" s="217"/>
      <c r="H47" s="217"/>
    </row>
    <row r="48" spans="3:8" x14ac:dyDescent="0.25">
      <c r="C48" s="217"/>
      <c r="D48" s="217"/>
      <c r="E48" s="217"/>
      <c r="F48" s="217"/>
      <c r="G48" s="217"/>
      <c r="H48" s="217"/>
    </row>
    <row r="49" spans="3:8" x14ac:dyDescent="0.25">
      <c r="C49" s="217"/>
      <c r="D49" s="217"/>
      <c r="E49" s="217"/>
      <c r="F49" s="217"/>
      <c r="G49" s="217"/>
      <c r="H49" s="217"/>
    </row>
    <row r="50" spans="3:8" x14ac:dyDescent="0.25">
      <c r="C50" s="217"/>
      <c r="D50" s="217"/>
      <c r="E50" s="217"/>
      <c r="F50" s="217"/>
      <c r="G50" s="217"/>
      <c r="H50" s="217"/>
    </row>
    <row r="51" spans="3:8" x14ac:dyDescent="0.25">
      <c r="C51" s="217"/>
      <c r="D51" s="217"/>
      <c r="E51" s="217"/>
      <c r="F51" s="217"/>
      <c r="G51" s="217"/>
      <c r="H51" s="217"/>
    </row>
    <row r="52" spans="3:8" x14ac:dyDescent="0.25">
      <c r="C52" s="217"/>
      <c r="D52" s="217"/>
      <c r="E52" s="217"/>
      <c r="F52" s="217"/>
      <c r="G52" s="217"/>
      <c r="H52" s="217"/>
    </row>
    <row r="53" spans="3:8" x14ac:dyDescent="0.25">
      <c r="C53" s="217"/>
      <c r="D53" s="217"/>
      <c r="E53" s="217"/>
      <c r="F53" s="217"/>
      <c r="G53" s="217"/>
      <c r="H53" s="217"/>
    </row>
    <row r="54" spans="3:8" x14ac:dyDescent="0.25">
      <c r="C54" s="217"/>
      <c r="D54" s="217"/>
      <c r="E54" s="217"/>
      <c r="F54" s="217"/>
      <c r="G54" s="217"/>
      <c r="H54" s="217"/>
    </row>
    <row r="55" spans="3:8" x14ac:dyDescent="0.25">
      <c r="C55" s="217"/>
      <c r="D55" s="217"/>
      <c r="E55" s="217"/>
      <c r="F55" s="217"/>
      <c r="G55" s="217"/>
      <c r="H55" s="217"/>
    </row>
    <row r="56" spans="3:8" x14ac:dyDescent="0.25">
      <c r="C56" s="217"/>
      <c r="D56" s="217"/>
      <c r="E56" s="217"/>
      <c r="F56" s="217"/>
      <c r="G56" s="217"/>
      <c r="H56" s="217"/>
    </row>
    <row r="57" spans="3:8" x14ac:dyDescent="0.25">
      <c r="C57" s="217"/>
      <c r="D57" s="217"/>
      <c r="E57" s="217"/>
      <c r="F57" s="217"/>
      <c r="G57" s="217"/>
      <c r="H57" s="217"/>
    </row>
    <row r="58" spans="3:8" x14ac:dyDescent="0.25">
      <c r="C58" s="217"/>
      <c r="D58" s="217"/>
      <c r="E58" s="217"/>
      <c r="F58" s="217"/>
      <c r="G58" s="217"/>
      <c r="H58" s="217"/>
    </row>
    <row r="59" spans="3:8" x14ac:dyDescent="0.25">
      <c r="C59" s="217"/>
      <c r="D59" s="217"/>
      <c r="E59" s="217"/>
      <c r="F59" s="217"/>
      <c r="G59" s="217"/>
      <c r="H59" s="217"/>
    </row>
    <row r="60" spans="3:8" x14ac:dyDescent="0.25">
      <c r="C60" s="217"/>
      <c r="D60" s="217"/>
      <c r="E60" s="217"/>
      <c r="F60" s="217"/>
      <c r="G60" s="217"/>
      <c r="H60" s="217"/>
    </row>
    <row r="61" spans="3:8" x14ac:dyDescent="0.25">
      <c r="C61" s="217"/>
      <c r="D61" s="217"/>
      <c r="E61" s="217"/>
      <c r="F61" s="217"/>
      <c r="G61" s="217"/>
      <c r="H61" s="217"/>
    </row>
    <row r="62" spans="3:8" x14ac:dyDescent="0.25">
      <c r="C62" s="217"/>
      <c r="D62" s="217"/>
      <c r="E62" s="217"/>
      <c r="F62" s="217"/>
      <c r="G62" s="217"/>
      <c r="H62" s="217"/>
    </row>
    <row r="63" spans="3:8" x14ac:dyDescent="0.25">
      <c r="C63" s="217"/>
      <c r="D63" s="217"/>
      <c r="E63" s="217"/>
      <c r="F63" s="217"/>
      <c r="G63" s="217"/>
      <c r="H63" s="217"/>
    </row>
    <row r="64" spans="3:8" x14ac:dyDescent="0.25">
      <c r="C64" s="217"/>
      <c r="D64" s="217"/>
      <c r="E64" s="217"/>
      <c r="F64" s="217"/>
      <c r="G64" s="217"/>
      <c r="H64" s="217"/>
    </row>
    <row r="65" spans="3:8" x14ac:dyDescent="0.25">
      <c r="C65" s="217"/>
      <c r="D65" s="217"/>
      <c r="E65" s="217"/>
      <c r="F65" s="217"/>
      <c r="G65" s="217"/>
      <c r="H65" s="217"/>
    </row>
    <row r="66" spans="3:8" x14ac:dyDescent="0.25">
      <c r="C66" s="217"/>
      <c r="D66" s="217"/>
      <c r="E66" s="217"/>
      <c r="F66" s="217"/>
      <c r="G66" s="217"/>
      <c r="H66" s="217"/>
    </row>
    <row r="67" spans="3:8" x14ac:dyDescent="0.25">
      <c r="C67" s="217"/>
      <c r="D67" s="217"/>
      <c r="E67" s="217"/>
      <c r="F67" s="217"/>
      <c r="G67" s="217"/>
      <c r="H67" s="217"/>
    </row>
    <row r="68" spans="3:8" x14ac:dyDescent="0.25">
      <c r="C68" s="217"/>
      <c r="D68" s="217"/>
      <c r="E68" s="217"/>
      <c r="F68" s="217"/>
      <c r="G68" s="217"/>
      <c r="H68" s="217"/>
    </row>
    <row r="69" spans="3:8" x14ac:dyDescent="0.25">
      <c r="C69" s="217"/>
      <c r="D69" s="217"/>
      <c r="E69" s="217"/>
      <c r="F69" s="217"/>
      <c r="G69" s="217"/>
      <c r="H69" s="217"/>
    </row>
    <row r="70" spans="3:8" x14ac:dyDescent="0.25">
      <c r="C70" s="217"/>
      <c r="D70" s="217"/>
      <c r="E70" s="217"/>
      <c r="F70" s="217"/>
      <c r="G70" s="217"/>
      <c r="H70" s="217"/>
    </row>
    <row r="71" spans="3:8" x14ac:dyDescent="0.25">
      <c r="C71" s="217"/>
      <c r="D71" s="217"/>
      <c r="E71" s="217"/>
      <c r="F71" s="217"/>
      <c r="G71" s="217"/>
      <c r="H71" s="217"/>
    </row>
    <row r="72" spans="3:8" x14ac:dyDescent="0.25">
      <c r="C72" s="217"/>
      <c r="D72" s="217"/>
      <c r="E72" s="217"/>
      <c r="F72" s="217"/>
      <c r="G72" s="217"/>
      <c r="H72" s="217"/>
    </row>
    <row r="73" spans="3:8" x14ac:dyDescent="0.25">
      <c r="C73" s="217"/>
      <c r="D73" s="217"/>
      <c r="E73" s="217"/>
      <c r="F73" s="217"/>
      <c r="G73" s="217"/>
      <c r="H73" s="217"/>
    </row>
    <row r="74" spans="3:8" x14ac:dyDescent="0.25">
      <c r="C74" s="217"/>
      <c r="D74" s="217"/>
      <c r="E74" s="217"/>
      <c r="F74" s="217"/>
      <c r="G74" s="217"/>
      <c r="H74" s="217"/>
    </row>
    <row r="75" spans="3:8" x14ac:dyDescent="0.25">
      <c r="C75" s="217"/>
      <c r="D75" s="217"/>
      <c r="E75" s="217"/>
      <c r="F75" s="217"/>
      <c r="G75" s="217"/>
      <c r="H75" s="217"/>
    </row>
    <row r="76" spans="3:8" x14ac:dyDescent="0.25">
      <c r="C76" s="217"/>
      <c r="D76" s="217"/>
      <c r="E76" s="217"/>
      <c r="F76" s="217"/>
      <c r="G76" s="217"/>
      <c r="H76" s="217"/>
    </row>
    <row r="77" spans="3:8" x14ac:dyDescent="0.25">
      <c r="C77" s="217"/>
      <c r="D77" s="217"/>
      <c r="E77" s="217"/>
      <c r="F77" s="217"/>
      <c r="G77" s="217"/>
      <c r="H77" s="217"/>
    </row>
    <row r="78" spans="3:8" x14ac:dyDescent="0.25">
      <c r="C78" s="217"/>
      <c r="D78" s="217"/>
      <c r="E78" s="217"/>
      <c r="F78" s="217"/>
      <c r="G78" s="217"/>
      <c r="H78" s="217"/>
    </row>
    <row r="79" spans="3:8" x14ac:dyDescent="0.25">
      <c r="C79" s="217"/>
      <c r="D79" s="217"/>
      <c r="E79" s="217"/>
      <c r="F79" s="217"/>
      <c r="G79" s="217"/>
      <c r="H79" s="217"/>
    </row>
    <row r="80" spans="3:8" x14ac:dyDescent="0.25">
      <c r="C80" s="217"/>
      <c r="D80" s="217"/>
      <c r="E80" s="217"/>
      <c r="F80" s="217"/>
      <c r="G80" s="217"/>
      <c r="H80" s="217"/>
    </row>
    <row r="81" spans="3:8" x14ac:dyDescent="0.25">
      <c r="C81" s="217"/>
      <c r="D81" s="217"/>
      <c r="E81" s="217"/>
      <c r="F81" s="217"/>
      <c r="G81" s="217"/>
      <c r="H81" s="217"/>
    </row>
    <row r="82" spans="3:8" x14ac:dyDescent="0.25">
      <c r="C82" s="217"/>
      <c r="D82" s="217"/>
      <c r="E82" s="217"/>
      <c r="F82" s="217"/>
      <c r="G82" s="217"/>
      <c r="H82" s="217"/>
    </row>
    <row r="83" spans="3:8" x14ac:dyDescent="0.25">
      <c r="C83" s="217"/>
      <c r="D83" s="217"/>
      <c r="E83" s="217"/>
      <c r="F83" s="217"/>
      <c r="G83" s="217"/>
      <c r="H83" s="217"/>
    </row>
    <row r="84" spans="3:8" x14ac:dyDescent="0.25">
      <c r="C84" s="217"/>
      <c r="D84" s="217"/>
      <c r="E84" s="217"/>
      <c r="F84" s="217"/>
      <c r="G84" s="217"/>
      <c r="H84" s="217"/>
    </row>
    <row r="85" spans="3:8" x14ac:dyDescent="0.25">
      <c r="C85" s="217"/>
      <c r="D85" s="217"/>
      <c r="E85" s="217"/>
      <c r="F85" s="217"/>
      <c r="G85" s="217"/>
      <c r="H85" s="217"/>
    </row>
    <row r="86" spans="3:8" x14ac:dyDescent="0.25">
      <c r="C86" s="217"/>
      <c r="D86" s="217"/>
      <c r="E86" s="217"/>
      <c r="F86" s="217"/>
      <c r="G86" s="217"/>
      <c r="H86" s="217"/>
    </row>
    <row r="87" spans="3:8" x14ac:dyDescent="0.25">
      <c r="C87" s="217"/>
      <c r="D87" s="217"/>
      <c r="E87" s="217"/>
      <c r="F87" s="217"/>
      <c r="G87" s="217"/>
      <c r="H87" s="217"/>
    </row>
    <row r="88" spans="3:8" x14ac:dyDescent="0.25">
      <c r="C88" s="217"/>
      <c r="D88" s="217"/>
      <c r="E88" s="217"/>
      <c r="F88" s="217"/>
      <c r="G88" s="217"/>
      <c r="H88" s="217"/>
    </row>
    <row r="89" spans="3:8" x14ac:dyDescent="0.25">
      <c r="C89" s="217"/>
      <c r="D89" s="217"/>
      <c r="E89" s="217"/>
      <c r="F89" s="217"/>
      <c r="G89" s="217"/>
      <c r="H89" s="217"/>
    </row>
    <row r="90" spans="3:8" x14ac:dyDescent="0.25">
      <c r="C90" s="217"/>
      <c r="D90" s="217"/>
      <c r="E90" s="217"/>
      <c r="F90" s="217"/>
      <c r="G90" s="217"/>
      <c r="H90" s="217"/>
    </row>
    <row r="91" spans="3:8" x14ac:dyDescent="0.25">
      <c r="C91" s="217"/>
      <c r="D91" s="217"/>
      <c r="E91" s="217"/>
      <c r="F91" s="217"/>
      <c r="G91" s="217"/>
      <c r="H91" s="217"/>
    </row>
    <row r="92" spans="3:8" x14ac:dyDescent="0.25">
      <c r="C92" s="217"/>
      <c r="D92" s="217"/>
      <c r="E92" s="217"/>
      <c r="F92" s="217"/>
      <c r="G92" s="217"/>
      <c r="H92" s="217"/>
    </row>
    <row r="93" spans="3:8" x14ac:dyDescent="0.25">
      <c r="C93" s="217"/>
      <c r="D93" s="217"/>
      <c r="E93" s="217"/>
      <c r="F93" s="217"/>
      <c r="G93" s="217"/>
      <c r="H93" s="217"/>
    </row>
    <row r="94" spans="3:8" x14ac:dyDescent="0.25">
      <c r="C94" s="217"/>
      <c r="D94" s="217"/>
      <c r="E94" s="217"/>
      <c r="F94" s="217"/>
      <c r="G94" s="217"/>
      <c r="H94" s="217"/>
    </row>
    <row r="95" spans="3:8" x14ac:dyDescent="0.25">
      <c r="C95" s="217"/>
      <c r="D95" s="217"/>
      <c r="E95" s="217"/>
      <c r="F95" s="217"/>
      <c r="G95" s="217"/>
      <c r="H95" s="217"/>
    </row>
    <row r="96" spans="3:8" x14ac:dyDescent="0.25">
      <c r="C96" s="217"/>
      <c r="D96" s="217"/>
      <c r="E96" s="217"/>
      <c r="F96" s="217"/>
      <c r="G96" s="217"/>
      <c r="H96" s="217"/>
    </row>
    <row r="97" spans="3:8" x14ac:dyDescent="0.25">
      <c r="C97" s="217"/>
      <c r="D97" s="217"/>
      <c r="E97" s="217"/>
      <c r="F97" s="217"/>
      <c r="G97" s="217"/>
      <c r="H97" s="217"/>
    </row>
    <row r="98" spans="3:8" x14ac:dyDescent="0.25">
      <c r="C98" s="217"/>
      <c r="D98" s="217"/>
      <c r="E98" s="217"/>
      <c r="F98" s="217"/>
      <c r="G98" s="217"/>
      <c r="H98" s="217"/>
    </row>
    <row r="99" spans="3:8" x14ac:dyDescent="0.25">
      <c r="C99" s="217"/>
      <c r="D99" s="217"/>
      <c r="E99" s="217"/>
      <c r="F99" s="217"/>
      <c r="G99" s="217"/>
      <c r="H99" s="217"/>
    </row>
    <row r="100" spans="3:8" x14ac:dyDescent="0.25">
      <c r="C100" s="217"/>
      <c r="D100" s="217"/>
      <c r="E100" s="217"/>
      <c r="F100" s="217"/>
      <c r="G100" s="217"/>
      <c r="H100" s="217"/>
    </row>
    <row r="101" spans="3:8" x14ac:dyDescent="0.25">
      <c r="C101" s="217"/>
      <c r="D101" s="217"/>
      <c r="E101" s="217"/>
      <c r="F101" s="217"/>
      <c r="G101" s="217"/>
      <c r="H101" s="217"/>
    </row>
    <row r="102" spans="3:8" x14ac:dyDescent="0.25">
      <c r="C102" s="217"/>
      <c r="D102" s="217"/>
      <c r="E102" s="217"/>
      <c r="F102" s="217"/>
      <c r="G102" s="217"/>
      <c r="H102" s="217"/>
    </row>
    <row r="103" spans="3:8" x14ac:dyDescent="0.25">
      <c r="C103" s="217"/>
      <c r="D103" s="217"/>
      <c r="E103" s="217"/>
      <c r="F103" s="217"/>
      <c r="G103" s="217"/>
      <c r="H103" s="217"/>
    </row>
    <row r="104" spans="3:8" x14ac:dyDescent="0.25">
      <c r="C104" s="217"/>
      <c r="D104" s="217"/>
      <c r="E104" s="217"/>
      <c r="F104" s="217"/>
      <c r="G104" s="217"/>
      <c r="H104" s="217"/>
    </row>
    <row r="105" spans="3:8" x14ac:dyDescent="0.25">
      <c r="C105" s="217"/>
      <c r="D105" s="217"/>
      <c r="E105" s="217"/>
      <c r="F105" s="217"/>
      <c r="G105" s="217"/>
      <c r="H105" s="217"/>
    </row>
    <row r="106" spans="3:8" x14ac:dyDescent="0.25">
      <c r="C106" s="217"/>
      <c r="D106" s="217"/>
      <c r="E106" s="217"/>
      <c r="F106" s="217"/>
      <c r="G106" s="217"/>
      <c r="H106" s="217"/>
    </row>
    <row r="107" spans="3:8" x14ac:dyDescent="0.25">
      <c r="C107" s="217"/>
      <c r="D107" s="217"/>
      <c r="E107" s="217"/>
      <c r="F107" s="217"/>
      <c r="G107" s="217"/>
      <c r="H107" s="217"/>
    </row>
    <row r="108" spans="3:8" x14ac:dyDescent="0.25">
      <c r="C108" s="217"/>
      <c r="D108" s="217"/>
      <c r="E108" s="217"/>
      <c r="F108" s="217"/>
      <c r="G108" s="217"/>
      <c r="H108" s="217"/>
    </row>
    <row r="109" spans="3:8" x14ac:dyDescent="0.25">
      <c r="C109" s="217"/>
      <c r="D109" s="217"/>
      <c r="E109" s="217"/>
      <c r="F109" s="217"/>
      <c r="G109" s="217"/>
      <c r="H109" s="217"/>
    </row>
    <row r="110" spans="3:8" x14ac:dyDescent="0.25">
      <c r="C110" s="217"/>
      <c r="D110" s="217"/>
      <c r="E110" s="217"/>
      <c r="F110" s="217"/>
      <c r="G110" s="217"/>
      <c r="H110" s="217"/>
    </row>
    <row r="111" spans="3:8" x14ac:dyDescent="0.25">
      <c r="C111" s="217"/>
      <c r="D111" s="217"/>
      <c r="E111" s="217"/>
      <c r="F111" s="217"/>
      <c r="G111" s="217"/>
      <c r="H111" s="217"/>
    </row>
    <row r="112" spans="3:8" x14ac:dyDescent="0.25">
      <c r="C112" s="217"/>
      <c r="D112" s="217"/>
      <c r="E112" s="217"/>
      <c r="F112" s="217"/>
      <c r="G112" s="217"/>
      <c r="H112" s="217"/>
    </row>
    <row r="113" spans="3:8" x14ac:dyDescent="0.25">
      <c r="C113" s="217"/>
      <c r="D113" s="217"/>
      <c r="E113" s="217"/>
      <c r="F113" s="217"/>
      <c r="G113" s="217"/>
      <c r="H113" s="217"/>
    </row>
    <row r="114" spans="3:8" x14ac:dyDescent="0.25">
      <c r="C114" s="217"/>
      <c r="D114" s="217"/>
      <c r="E114" s="217"/>
      <c r="F114" s="217"/>
      <c r="G114" s="217"/>
      <c r="H114" s="217"/>
    </row>
    <row r="115" spans="3:8" x14ac:dyDescent="0.25">
      <c r="C115" s="217"/>
      <c r="D115" s="217"/>
      <c r="E115" s="217"/>
      <c r="F115" s="217"/>
      <c r="G115" s="217"/>
      <c r="H115" s="217"/>
    </row>
    <row r="116" spans="3:8" x14ac:dyDescent="0.25">
      <c r="C116" s="217"/>
      <c r="D116" s="217"/>
      <c r="E116" s="217"/>
      <c r="F116" s="217"/>
      <c r="G116" s="217"/>
      <c r="H116" s="217"/>
    </row>
    <row r="117" spans="3:8" x14ac:dyDescent="0.25">
      <c r="C117" s="217"/>
      <c r="D117" s="217"/>
      <c r="E117" s="217"/>
      <c r="F117" s="217"/>
      <c r="G117" s="217"/>
      <c r="H117" s="217"/>
    </row>
    <row r="118" spans="3:8" x14ac:dyDescent="0.25">
      <c r="C118" s="217"/>
      <c r="D118" s="217"/>
      <c r="E118" s="217"/>
      <c r="F118" s="217"/>
      <c r="G118" s="217"/>
      <c r="H118" s="217"/>
    </row>
    <row r="119" spans="3:8" x14ac:dyDescent="0.25">
      <c r="C119" s="217"/>
      <c r="D119" s="217"/>
      <c r="E119" s="217"/>
      <c r="F119" s="217"/>
      <c r="G119" s="217"/>
      <c r="H119" s="217"/>
    </row>
    <row r="120" spans="3:8" x14ac:dyDescent="0.25">
      <c r="C120" s="217"/>
      <c r="D120" s="217"/>
      <c r="E120" s="217"/>
      <c r="F120" s="217"/>
      <c r="G120" s="217"/>
      <c r="H120" s="217"/>
    </row>
    <row r="121" spans="3:8" x14ac:dyDescent="0.25">
      <c r="C121" s="217"/>
      <c r="D121" s="217"/>
      <c r="E121" s="217"/>
      <c r="F121" s="217"/>
      <c r="G121" s="217"/>
      <c r="H121" s="217"/>
    </row>
    <row r="122" spans="3:8" x14ac:dyDescent="0.25">
      <c r="C122" s="217"/>
      <c r="D122" s="217"/>
      <c r="E122" s="217"/>
      <c r="F122" s="217"/>
      <c r="G122" s="217"/>
      <c r="H122" s="217"/>
    </row>
    <row r="123" spans="3:8" x14ac:dyDescent="0.25">
      <c r="C123" s="217"/>
      <c r="D123" s="217"/>
      <c r="E123" s="217"/>
      <c r="F123" s="217"/>
      <c r="G123" s="217"/>
      <c r="H123" s="217"/>
    </row>
    <row r="124" spans="3:8" x14ac:dyDescent="0.25">
      <c r="C124" s="217"/>
      <c r="D124" s="217"/>
      <c r="E124" s="217"/>
      <c r="F124" s="217"/>
      <c r="G124" s="217"/>
      <c r="H124" s="217"/>
    </row>
    <row r="125" spans="3:8" x14ac:dyDescent="0.25">
      <c r="C125" s="217"/>
      <c r="D125" s="217"/>
      <c r="E125" s="217"/>
      <c r="F125" s="217"/>
      <c r="G125" s="217"/>
      <c r="H125" s="217"/>
    </row>
    <row r="126" spans="3:8" x14ac:dyDescent="0.25">
      <c r="C126" s="217"/>
      <c r="D126" s="217"/>
      <c r="E126" s="217"/>
      <c r="F126" s="217"/>
      <c r="G126" s="217"/>
      <c r="H126" s="217"/>
    </row>
    <row r="127" spans="3:8" x14ac:dyDescent="0.25">
      <c r="C127" s="217"/>
      <c r="D127" s="217"/>
      <c r="E127" s="217"/>
      <c r="F127" s="217"/>
      <c r="G127" s="217"/>
      <c r="H127" s="217"/>
    </row>
    <row r="128" spans="3:8" x14ac:dyDescent="0.25">
      <c r="C128" s="217"/>
      <c r="D128" s="217"/>
      <c r="E128" s="217"/>
      <c r="F128" s="217"/>
      <c r="G128" s="217"/>
      <c r="H128" s="217"/>
    </row>
    <row r="129" spans="3:8" x14ac:dyDescent="0.25">
      <c r="C129" s="217"/>
      <c r="D129" s="217"/>
      <c r="E129" s="217"/>
      <c r="F129" s="217"/>
      <c r="G129" s="217"/>
      <c r="H129" s="217"/>
    </row>
    <row r="130" spans="3:8" x14ac:dyDescent="0.25">
      <c r="C130" s="217"/>
      <c r="D130" s="217"/>
      <c r="E130" s="217"/>
      <c r="F130" s="217"/>
      <c r="G130" s="217"/>
      <c r="H130" s="217"/>
    </row>
    <row r="131" spans="3:8" x14ac:dyDescent="0.25">
      <c r="C131" s="217"/>
      <c r="D131" s="217"/>
      <c r="E131" s="217"/>
      <c r="F131" s="217"/>
      <c r="G131" s="217"/>
      <c r="H131" s="217"/>
    </row>
    <row r="132" spans="3:8" x14ac:dyDescent="0.25">
      <c r="C132" s="217"/>
      <c r="D132" s="217"/>
      <c r="E132" s="217"/>
      <c r="F132" s="217"/>
      <c r="G132" s="217"/>
      <c r="H132" s="217"/>
    </row>
    <row r="133" spans="3:8" x14ac:dyDescent="0.25">
      <c r="C133" s="217"/>
      <c r="D133" s="217"/>
      <c r="E133" s="217"/>
      <c r="F133" s="217"/>
      <c r="G133" s="217"/>
      <c r="H133" s="217"/>
    </row>
    <row r="134" spans="3:8" x14ac:dyDescent="0.25">
      <c r="C134" s="217"/>
      <c r="D134" s="217"/>
      <c r="E134" s="217"/>
      <c r="F134" s="217"/>
      <c r="G134" s="217"/>
      <c r="H134" s="217"/>
    </row>
    <row r="135" spans="3:8" x14ac:dyDescent="0.25">
      <c r="C135" s="217"/>
      <c r="D135" s="217"/>
      <c r="E135" s="217"/>
      <c r="F135" s="217"/>
      <c r="G135" s="217"/>
      <c r="H135" s="217"/>
    </row>
    <row r="136" spans="3:8" x14ac:dyDescent="0.25">
      <c r="C136" s="217"/>
      <c r="D136" s="217"/>
      <c r="E136" s="217"/>
      <c r="F136" s="217"/>
      <c r="G136" s="217"/>
      <c r="H136" s="217"/>
    </row>
    <row r="137" spans="3:8" x14ac:dyDescent="0.25">
      <c r="C137" s="217"/>
      <c r="D137" s="217"/>
      <c r="E137" s="217"/>
      <c r="F137" s="217"/>
      <c r="G137" s="217"/>
      <c r="H137" s="217"/>
    </row>
    <row r="138" spans="3:8" x14ac:dyDescent="0.25">
      <c r="C138" s="217"/>
      <c r="D138" s="217"/>
      <c r="E138" s="217"/>
      <c r="F138" s="217"/>
      <c r="G138" s="217"/>
      <c r="H138" s="217"/>
    </row>
    <row r="139" spans="3:8" x14ac:dyDescent="0.25">
      <c r="C139" s="217"/>
      <c r="D139" s="217"/>
      <c r="E139" s="217"/>
      <c r="F139" s="217"/>
      <c r="G139" s="217"/>
      <c r="H139" s="217"/>
    </row>
    <row r="140" spans="3:8" x14ac:dyDescent="0.25">
      <c r="C140" s="217"/>
      <c r="D140" s="217"/>
      <c r="E140" s="217"/>
      <c r="F140" s="217"/>
      <c r="G140" s="217"/>
      <c r="H140" s="217"/>
    </row>
    <row r="141" spans="3:8" x14ac:dyDescent="0.25">
      <c r="C141" s="217"/>
      <c r="D141" s="217"/>
      <c r="E141" s="217"/>
      <c r="F141" s="217"/>
      <c r="G141" s="217"/>
      <c r="H141" s="217"/>
    </row>
    <row r="142" spans="3:8" x14ac:dyDescent="0.25">
      <c r="C142" s="217"/>
      <c r="D142" s="217"/>
      <c r="E142" s="217"/>
      <c r="F142" s="217"/>
      <c r="G142" s="217"/>
      <c r="H142" s="217"/>
    </row>
    <row r="143" spans="3:8" x14ac:dyDescent="0.25">
      <c r="C143" s="217"/>
      <c r="D143" s="217"/>
      <c r="E143" s="217"/>
      <c r="F143" s="217"/>
      <c r="G143" s="217"/>
      <c r="H143" s="217"/>
    </row>
    <row r="144" spans="3:8" x14ac:dyDescent="0.25">
      <c r="C144" s="217"/>
      <c r="D144" s="217"/>
      <c r="E144" s="217"/>
      <c r="F144" s="217"/>
      <c r="G144" s="217"/>
      <c r="H144" s="217"/>
    </row>
    <row r="145" spans="3:8" x14ac:dyDescent="0.25">
      <c r="C145" s="217"/>
      <c r="D145" s="217"/>
      <c r="E145" s="217"/>
      <c r="F145" s="217"/>
      <c r="G145" s="217"/>
      <c r="H145" s="217"/>
    </row>
    <row r="146" spans="3:8" x14ac:dyDescent="0.25">
      <c r="C146" s="217"/>
      <c r="D146" s="217"/>
      <c r="E146" s="217"/>
      <c r="F146" s="217"/>
      <c r="G146" s="217"/>
      <c r="H146" s="217"/>
    </row>
    <row r="147" spans="3:8" x14ac:dyDescent="0.25">
      <c r="C147" s="217"/>
      <c r="D147" s="217"/>
      <c r="E147" s="217"/>
      <c r="F147" s="217"/>
      <c r="G147" s="217"/>
      <c r="H147" s="217"/>
    </row>
    <row r="148" spans="3:8" x14ac:dyDescent="0.25">
      <c r="C148" s="217"/>
      <c r="D148" s="217"/>
      <c r="E148" s="217"/>
      <c r="F148" s="217"/>
      <c r="G148" s="217"/>
      <c r="H148" s="217"/>
    </row>
    <row r="149" spans="3:8" x14ac:dyDescent="0.25">
      <c r="C149" s="217"/>
      <c r="D149" s="217"/>
      <c r="E149" s="217"/>
      <c r="F149" s="217"/>
      <c r="G149" s="217"/>
      <c r="H149" s="217"/>
    </row>
    <row r="150" spans="3:8" x14ac:dyDescent="0.25">
      <c r="C150" s="217"/>
      <c r="D150" s="217"/>
      <c r="E150" s="217"/>
      <c r="F150" s="217"/>
      <c r="G150" s="217"/>
      <c r="H150" s="217"/>
    </row>
    <row r="151" spans="3:8" x14ac:dyDescent="0.25">
      <c r="C151" s="217"/>
      <c r="D151" s="217"/>
      <c r="E151" s="217"/>
      <c r="F151" s="217"/>
      <c r="G151" s="217"/>
      <c r="H151" s="217"/>
    </row>
    <row r="152" spans="3:8" x14ac:dyDescent="0.25">
      <c r="C152" s="217"/>
      <c r="D152" s="217"/>
      <c r="E152" s="217"/>
      <c r="F152" s="217"/>
      <c r="G152" s="217"/>
      <c r="H152" s="217"/>
    </row>
    <row r="153" spans="3:8" x14ac:dyDescent="0.25">
      <c r="C153" s="217"/>
      <c r="D153" s="217"/>
      <c r="E153" s="217"/>
      <c r="F153" s="217"/>
      <c r="G153" s="217"/>
      <c r="H153" s="217"/>
    </row>
    <row r="154" spans="3:8" x14ac:dyDescent="0.25">
      <c r="C154" s="217"/>
      <c r="D154" s="217"/>
      <c r="E154" s="217"/>
      <c r="F154" s="217"/>
      <c r="G154" s="217"/>
      <c r="H154" s="217"/>
    </row>
    <row r="155" spans="3:8" x14ac:dyDescent="0.25">
      <c r="C155" s="217"/>
      <c r="D155" s="217"/>
      <c r="E155" s="217"/>
      <c r="F155" s="217"/>
      <c r="G155" s="217"/>
      <c r="H155" s="217"/>
    </row>
    <row r="156" spans="3:8" x14ac:dyDescent="0.25">
      <c r="C156" s="217"/>
      <c r="D156" s="217"/>
      <c r="E156" s="217"/>
      <c r="F156" s="217"/>
      <c r="G156" s="217"/>
      <c r="H156" s="217"/>
    </row>
    <row r="157" spans="3:8" x14ac:dyDescent="0.25">
      <c r="C157" s="217"/>
      <c r="D157" s="217"/>
      <c r="E157" s="217"/>
      <c r="F157" s="217"/>
      <c r="G157" s="217"/>
      <c r="H157" s="217"/>
    </row>
    <row r="158" spans="3:8" x14ac:dyDescent="0.25">
      <c r="C158" s="217"/>
      <c r="D158" s="217"/>
      <c r="E158" s="217"/>
      <c r="F158" s="217"/>
      <c r="G158" s="217"/>
      <c r="H158" s="217"/>
    </row>
    <row r="159" spans="3:8" x14ac:dyDescent="0.25">
      <c r="C159" s="217"/>
      <c r="D159" s="217"/>
      <c r="E159" s="217"/>
      <c r="F159" s="217"/>
      <c r="G159" s="217"/>
      <c r="H159" s="217"/>
    </row>
    <row r="160" spans="3:8" x14ac:dyDescent="0.25">
      <c r="C160" s="217"/>
      <c r="D160" s="217"/>
      <c r="E160" s="217"/>
      <c r="F160" s="217"/>
      <c r="G160" s="217"/>
      <c r="H160" s="217"/>
    </row>
    <row r="161" spans="3:8" x14ac:dyDescent="0.25">
      <c r="C161" s="217"/>
      <c r="D161" s="217"/>
      <c r="E161" s="217"/>
      <c r="F161" s="217"/>
      <c r="G161" s="217"/>
      <c r="H161" s="217"/>
    </row>
    <row r="162" spans="3:8" x14ac:dyDescent="0.25">
      <c r="C162" s="217"/>
      <c r="D162" s="217"/>
      <c r="E162" s="217"/>
      <c r="F162" s="217"/>
      <c r="G162" s="217"/>
      <c r="H162" s="217"/>
    </row>
    <row r="163" spans="3:8" x14ac:dyDescent="0.25">
      <c r="C163" s="217"/>
      <c r="D163" s="217"/>
      <c r="E163" s="217"/>
      <c r="F163" s="217"/>
      <c r="G163" s="217"/>
      <c r="H163" s="217"/>
    </row>
    <row r="164" spans="3:8" x14ac:dyDescent="0.25">
      <c r="C164" s="217"/>
      <c r="D164" s="217"/>
      <c r="E164" s="217"/>
      <c r="F164" s="217"/>
      <c r="G164" s="217"/>
      <c r="H164" s="217"/>
    </row>
    <row r="165" spans="3:8" x14ac:dyDescent="0.25">
      <c r="C165" s="217"/>
      <c r="D165" s="217"/>
      <c r="E165" s="217"/>
      <c r="F165" s="217"/>
      <c r="G165" s="217"/>
      <c r="H165" s="217"/>
    </row>
    <row r="166" spans="3:8" x14ac:dyDescent="0.25">
      <c r="C166" s="217"/>
      <c r="D166" s="217"/>
      <c r="E166" s="217"/>
      <c r="F166" s="217"/>
      <c r="G166" s="217"/>
      <c r="H166" s="217"/>
    </row>
    <row r="167" spans="3:8" x14ac:dyDescent="0.25">
      <c r="C167" s="217"/>
      <c r="D167" s="217"/>
      <c r="E167" s="217"/>
      <c r="F167" s="217"/>
      <c r="G167" s="217"/>
      <c r="H167" s="217"/>
    </row>
    <row r="168" spans="3:8" x14ac:dyDescent="0.25">
      <c r="C168" s="217"/>
      <c r="D168" s="217"/>
      <c r="E168" s="217"/>
      <c r="F168" s="217"/>
      <c r="G168" s="217"/>
      <c r="H168" s="217"/>
    </row>
    <row r="169" spans="3:8" x14ac:dyDescent="0.25">
      <c r="C169" s="217"/>
      <c r="D169" s="217"/>
      <c r="E169" s="217"/>
      <c r="F169" s="217"/>
      <c r="G169" s="217"/>
      <c r="H169" s="217"/>
    </row>
    <row r="170" spans="3:8" x14ac:dyDescent="0.25">
      <c r="C170" s="217"/>
      <c r="D170" s="217"/>
      <c r="E170" s="217"/>
      <c r="F170" s="217"/>
      <c r="G170" s="217"/>
      <c r="H170" s="217"/>
    </row>
    <row r="171" spans="3:8" x14ac:dyDescent="0.25">
      <c r="C171" s="217"/>
      <c r="D171" s="217"/>
      <c r="E171" s="217"/>
      <c r="F171" s="217"/>
      <c r="G171" s="217"/>
      <c r="H171" s="217"/>
    </row>
    <row r="172" spans="3:8" x14ac:dyDescent="0.25">
      <c r="C172" s="217"/>
      <c r="D172" s="217"/>
      <c r="E172" s="217"/>
      <c r="F172" s="217"/>
      <c r="G172" s="217"/>
      <c r="H172" s="217"/>
    </row>
    <row r="173" spans="3:8" x14ac:dyDescent="0.25">
      <c r="C173" s="217"/>
      <c r="D173" s="217"/>
      <c r="E173" s="217"/>
      <c r="F173" s="217"/>
      <c r="G173" s="217"/>
      <c r="H173" s="217"/>
    </row>
    <row r="174" spans="3:8" x14ac:dyDescent="0.25">
      <c r="C174" s="217"/>
      <c r="D174" s="217"/>
      <c r="E174" s="217"/>
      <c r="F174" s="217"/>
      <c r="G174" s="217"/>
      <c r="H174" s="217"/>
    </row>
    <row r="175" spans="3:8" x14ac:dyDescent="0.25">
      <c r="C175" s="217"/>
      <c r="D175" s="217"/>
      <c r="E175" s="217"/>
      <c r="F175" s="217"/>
      <c r="G175" s="217"/>
      <c r="H175" s="217"/>
    </row>
    <row r="176" spans="3:8" x14ac:dyDescent="0.25">
      <c r="C176" s="217"/>
      <c r="D176" s="217"/>
      <c r="E176" s="217"/>
      <c r="F176" s="217"/>
      <c r="G176" s="217"/>
      <c r="H176" s="217"/>
    </row>
    <row r="177" spans="3:8" x14ac:dyDescent="0.25">
      <c r="C177" s="217"/>
      <c r="D177" s="217"/>
      <c r="E177" s="217"/>
      <c r="F177" s="217"/>
      <c r="G177" s="217"/>
      <c r="H177" s="217"/>
    </row>
    <row r="178" spans="3:8" x14ac:dyDescent="0.25">
      <c r="C178" s="217"/>
      <c r="D178" s="217"/>
      <c r="E178" s="217"/>
      <c r="F178" s="217"/>
      <c r="G178" s="217"/>
      <c r="H178" s="217"/>
    </row>
    <row r="179" spans="3:8" x14ac:dyDescent="0.25">
      <c r="C179" s="217"/>
      <c r="D179" s="217"/>
      <c r="E179" s="217"/>
      <c r="F179" s="217"/>
      <c r="G179" s="217"/>
      <c r="H179" s="217"/>
    </row>
    <row r="180" spans="3:8" x14ac:dyDescent="0.25">
      <c r="C180" s="217"/>
      <c r="D180" s="217"/>
      <c r="E180" s="217"/>
      <c r="F180" s="217"/>
      <c r="G180" s="217"/>
      <c r="H180" s="217"/>
    </row>
    <row r="181" spans="3:8" x14ac:dyDescent="0.25">
      <c r="C181" s="217"/>
      <c r="D181" s="217"/>
      <c r="E181" s="217"/>
      <c r="F181" s="217"/>
      <c r="G181" s="217"/>
      <c r="H181" s="217"/>
    </row>
    <row r="182" spans="3:8" x14ac:dyDescent="0.25">
      <c r="C182" s="217"/>
      <c r="D182" s="217"/>
      <c r="E182" s="217"/>
      <c r="F182" s="217"/>
      <c r="G182" s="217"/>
      <c r="H182" s="217"/>
    </row>
    <row r="183" spans="3:8" x14ac:dyDescent="0.25">
      <c r="C183" s="217"/>
      <c r="D183" s="217"/>
      <c r="E183" s="217"/>
      <c r="F183" s="217"/>
      <c r="G183" s="217"/>
      <c r="H183" s="217"/>
    </row>
    <row r="184" spans="3:8" x14ac:dyDescent="0.25">
      <c r="C184" s="217"/>
      <c r="D184" s="217"/>
      <c r="E184" s="217"/>
      <c r="F184" s="217"/>
      <c r="G184" s="217"/>
      <c r="H184" s="217"/>
    </row>
    <row r="185" spans="3:8" x14ac:dyDescent="0.25">
      <c r="C185" s="217"/>
      <c r="D185" s="217"/>
      <c r="E185" s="217"/>
      <c r="F185" s="217"/>
      <c r="G185" s="217"/>
      <c r="H185" s="217"/>
    </row>
    <row r="186" spans="3:8" x14ac:dyDescent="0.25">
      <c r="C186" s="217"/>
      <c r="D186" s="217"/>
      <c r="E186" s="217"/>
      <c r="F186" s="217"/>
      <c r="G186" s="217"/>
      <c r="H186" s="217"/>
    </row>
    <row r="187" spans="3:8" x14ac:dyDescent="0.25">
      <c r="C187" s="217"/>
      <c r="D187" s="217"/>
      <c r="E187" s="217"/>
      <c r="F187" s="217"/>
      <c r="G187" s="217"/>
      <c r="H187" s="217"/>
    </row>
    <row r="188" spans="3:8" x14ac:dyDescent="0.25">
      <c r="C188" s="217"/>
      <c r="D188" s="217"/>
      <c r="E188" s="217"/>
      <c r="F188" s="217"/>
      <c r="G188" s="217"/>
      <c r="H188" s="217"/>
    </row>
    <row r="189" spans="3:8" x14ac:dyDescent="0.25">
      <c r="C189" s="217"/>
      <c r="D189" s="217"/>
      <c r="E189" s="217"/>
      <c r="F189" s="217"/>
      <c r="G189" s="217"/>
      <c r="H189" s="217"/>
    </row>
    <row r="190" spans="3:8" x14ac:dyDescent="0.25">
      <c r="C190" s="217"/>
      <c r="D190" s="217"/>
      <c r="E190" s="217"/>
      <c r="F190" s="217"/>
      <c r="G190" s="217"/>
      <c r="H190" s="217"/>
    </row>
    <row r="191" spans="3:8" x14ac:dyDescent="0.25">
      <c r="C191" s="217"/>
      <c r="D191" s="217"/>
      <c r="E191" s="217"/>
      <c r="F191" s="217"/>
      <c r="G191" s="217"/>
      <c r="H191" s="217"/>
    </row>
    <row r="192" spans="3:8" x14ac:dyDescent="0.25">
      <c r="C192" s="217"/>
      <c r="D192" s="217"/>
      <c r="E192" s="217"/>
      <c r="F192" s="217"/>
      <c r="G192" s="217"/>
      <c r="H192" s="217"/>
    </row>
    <row r="193" spans="3:8" x14ac:dyDescent="0.25">
      <c r="C193" s="217"/>
      <c r="D193" s="217"/>
      <c r="E193" s="217"/>
      <c r="F193" s="217"/>
      <c r="G193" s="217"/>
      <c r="H193" s="217"/>
    </row>
    <row r="194" spans="3:8" x14ac:dyDescent="0.25">
      <c r="C194" s="217"/>
      <c r="D194" s="217"/>
      <c r="E194" s="217"/>
      <c r="F194" s="217"/>
      <c r="G194" s="217"/>
      <c r="H194" s="217"/>
    </row>
    <row r="195" spans="3:8" x14ac:dyDescent="0.25">
      <c r="C195" s="217"/>
      <c r="D195" s="217"/>
      <c r="E195" s="217"/>
      <c r="F195" s="217"/>
      <c r="G195" s="217"/>
      <c r="H195" s="217"/>
    </row>
    <row r="196" spans="3:8" x14ac:dyDescent="0.25">
      <c r="C196" s="217"/>
      <c r="D196" s="217"/>
      <c r="E196" s="217"/>
      <c r="F196" s="217"/>
      <c r="G196" s="217"/>
      <c r="H196" s="217"/>
    </row>
    <row r="197" spans="3:8" x14ac:dyDescent="0.25">
      <c r="C197" s="217"/>
      <c r="D197" s="217"/>
      <c r="E197" s="217"/>
      <c r="F197" s="217"/>
      <c r="G197" s="217"/>
      <c r="H197" s="217"/>
    </row>
    <row r="198" spans="3:8" x14ac:dyDescent="0.25">
      <c r="C198" s="217"/>
      <c r="D198" s="217"/>
      <c r="E198" s="217"/>
      <c r="F198" s="217"/>
      <c r="G198" s="217"/>
      <c r="H198" s="217"/>
    </row>
    <row r="199" spans="3:8" x14ac:dyDescent="0.25">
      <c r="C199" s="217"/>
      <c r="D199" s="217"/>
      <c r="E199" s="217"/>
      <c r="F199" s="217"/>
      <c r="G199" s="217"/>
      <c r="H199" s="217"/>
    </row>
    <row r="200" spans="3:8" x14ac:dyDescent="0.25">
      <c r="C200" s="217"/>
      <c r="D200" s="217"/>
      <c r="E200" s="217"/>
      <c r="F200" s="217"/>
      <c r="G200" s="217"/>
      <c r="H200" s="217"/>
    </row>
    <row r="201" spans="3:8" x14ac:dyDescent="0.25">
      <c r="C201" s="217"/>
      <c r="D201" s="217"/>
      <c r="E201" s="217"/>
      <c r="F201" s="217"/>
      <c r="G201" s="217"/>
      <c r="H201" s="217"/>
    </row>
    <row r="202" spans="3:8" x14ac:dyDescent="0.25">
      <c r="C202" s="217"/>
      <c r="D202" s="217"/>
      <c r="E202" s="217"/>
      <c r="F202" s="217"/>
      <c r="G202" s="217"/>
      <c r="H202" s="217"/>
    </row>
    <row r="203" spans="3:8" x14ac:dyDescent="0.25">
      <c r="C203" s="217"/>
      <c r="D203" s="217"/>
      <c r="E203" s="217"/>
      <c r="F203" s="217"/>
      <c r="G203" s="217"/>
      <c r="H203" s="217"/>
    </row>
    <row r="204" spans="3:8" x14ac:dyDescent="0.25">
      <c r="C204" s="217"/>
      <c r="D204" s="217"/>
      <c r="E204" s="217"/>
      <c r="F204" s="217"/>
      <c r="G204" s="217"/>
      <c r="H204" s="217"/>
    </row>
    <row r="205" spans="3:8" x14ac:dyDescent="0.25">
      <c r="C205" s="217"/>
      <c r="D205" s="217"/>
      <c r="E205" s="217"/>
      <c r="F205" s="217"/>
      <c r="G205" s="217"/>
      <c r="H205" s="217"/>
    </row>
    <row r="206" spans="3:8" x14ac:dyDescent="0.25">
      <c r="C206" s="217"/>
      <c r="D206" s="217"/>
      <c r="E206" s="217"/>
      <c r="F206" s="217"/>
      <c r="G206" s="217"/>
      <c r="H206" s="217"/>
    </row>
    <row r="207" spans="3:8" x14ac:dyDescent="0.25">
      <c r="C207" s="217"/>
      <c r="D207" s="217"/>
      <c r="E207" s="217"/>
      <c r="F207" s="217"/>
      <c r="G207" s="217"/>
      <c r="H207" s="217"/>
    </row>
    <row r="208" spans="3:8" x14ac:dyDescent="0.25">
      <c r="C208" s="217"/>
      <c r="D208" s="217"/>
      <c r="E208" s="217"/>
      <c r="F208" s="217"/>
      <c r="G208" s="217"/>
      <c r="H208" s="217"/>
    </row>
    <row r="209" spans="3:8" x14ac:dyDescent="0.25">
      <c r="C209" s="217"/>
      <c r="D209" s="217"/>
      <c r="E209" s="217"/>
      <c r="F209" s="217"/>
      <c r="G209" s="217"/>
      <c r="H209" s="217"/>
    </row>
    <row r="210" spans="3:8" x14ac:dyDescent="0.25">
      <c r="C210" s="217"/>
      <c r="D210" s="217"/>
      <c r="E210" s="217"/>
      <c r="F210" s="217"/>
      <c r="G210" s="217"/>
      <c r="H210" s="217"/>
    </row>
    <row r="211" spans="3:8" x14ac:dyDescent="0.25">
      <c r="C211" s="217"/>
      <c r="D211" s="217"/>
      <c r="E211" s="217"/>
      <c r="F211" s="217"/>
      <c r="G211" s="217"/>
      <c r="H211" s="217"/>
    </row>
    <row r="212" spans="3:8" x14ac:dyDescent="0.25">
      <c r="C212" s="217"/>
      <c r="D212" s="217"/>
      <c r="E212" s="217"/>
      <c r="F212" s="217"/>
      <c r="G212" s="217"/>
      <c r="H212" s="217"/>
    </row>
    <row r="213" spans="3:8" x14ac:dyDescent="0.25">
      <c r="C213" s="217"/>
      <c r="D213" s="217"/>
      <c r="E213" s="217"/>
      <c r="F213" s="217"/>
      <c r="G213" s="217"/>
      <c r="H213" s="217"/>
    </row>
    <row r="214" spans="3:8" x14ac:dyDescent="0.25">
      <c r="C214" s="217"/>
      <c r="D214" s="217"/>
      <c r="E214" s="217"/>
      <c r="F214" s="217"/>
      <c r="G214" s="217"/>
      <c r="H214" s="217"/>
    </row>
    <row r="215" spans="3:8" x14ac:dyDescent="0.25">
      <c r="C215" s="217"/>
      <c r="D215" s="217"/>
      <c r="E215" s="217"/>
      <c r="F215" s="217"/>
      <c r="G215" s="217"/>
      <c r="H215" s="217"/>
    </row>
    <row r="216" spans="3:8" x14ac:dyDescent="0.25">
      <c r="C216" s="217"/>
      <c r="D216" s="217"/>
      <c r="E216" s="217"/>
      <c r="F216" s="217"/>
      <c r="G216" s="217"/>
      <c r="H216" s="217"/>
    </row>
    <row r="217" spans="3:8" x14ac:dyDescent="0.25">
      <c r="C217" s="217"/>
      <c r="D217" s="217"/>
      <c r="E217" s="217"/>
      <c r="F217" s="217"/>
      <c r="G217" s="217"/>
      <c r="H217" s="217"/>
    </row>
    <row r="218" spans="3:8" x14ac:dyDescent="0.25">
      <c r="C218" s="217"/>
      <c r="D218" s="217"/>
      <c r="E218" s="217"/>
      <c r="F218" s="217"/>
      <c r="G218" s="217"/>
      <c r="H218" s="217"/>
    </row>
    <row r="219" spans="3:8" x14ac:dyDescent="0.25">
      <c r="C219" s="217"/>
      <c r="D219" s="217"/>
      <c r="E219" s="217"/>
      <c r="F219" s="217"/>
      <c r="G219" s="217"/>
      <c r="H219" s="217"/>
    </row>
    <row r="220" spans="3:8" x14ac:dyDescent="0.25">
      <c r="C220" s="217"/>
      <c r="D220" s="217"/>
      <c r="E220" s="217"/>
      <c r="F220" s="217"/>
      <c r="G220" s="217"/>
      <c r="H220" s="217"/>
    </row>
    <row r="221" spans="3:8" x14ac:dyDescent="0.25">
      <c r="C221" s="217"/>
      <c r="D221" s="217"/>
      <c r="E221" s="217"/>
      <c r="F221" s="217"/>
      <c r="G221" s="217"/>
      <c r="H221" s="217"/>
    </row>
    <row r="222" spans="3:8" x14ac:dyDescent="0.25">
      <c r="C222" s="217"/>
      <c r="D222" s="217"/>
      <c r="E222" s="217"/>
      <c r="F222" s="217"/>
      <c r="G222" s="217"/>
      <c r="H222" s="217"/>
    </row>
    <row r="223" spans="3:8" x14ac:dyDescent="0.25">
      <c r="C223" s="217"/>
      <c r="D223" s="217"/>
      <c r="E223" s="217"/>
      <c r="F223" s="217"/>
      <c r="G223" s="217"/>
      <c r="H223" s="217"/>
    </row>
    <row r="224" spans="3:8" x14ac:dyDescent="0.25">
      <c r="C224" s="217"/>
      <c r="D224" s="217"/>
      <c r="E224" s="217"/>
      <c r="F224" s="217"/>
      <c r="G224" s="217"/>
      <c r="H224" s="217"/>
    </row>
    <row r="225" spans="3:8" x14ac:dyDescent="0.25">
      <c r="C225" s="217"/>
      <c r="D225" s="217"/>
      <c r="E225" s="217"/>
      <c r="F225" s="217"/>
      <c r="G225" s="217"/>
      <c r="H225" s="217"/>
    </row>
    <row r="226" spans="3:8" x14ac:dyDescent="0.25">
      <c r="C226" s="217"/>
      <c r="D226" s="217"/>
      <c r="E226" s="217"/>
      <c r="F226" s="217"/>
      <c r="G226" s="217"/>
      <c r="H226" s="217"/>
    </row>
    <row r="227" spans="3:8" x14ac:dyDescent="0.25">
      <c r="C227" s="217"/>
      <c r="D227" s="217"/>
      <c r="E227" s="217"/>
      <c r="F227" s="217"/>
      <c r="G227" s="217"/>
      <c r="H227" s="217"/>
    </row>
    <row r="228" spans="3:8" x14ac:dyDescent="0.25">
      <c r="C228" s="217"/>
      <c r="D228" s="217"/>
      <c r="E228" s="217"/>
      <c r="F228" s="217"/>
      <c r="G228" s="217"/>
      <c r="H228" s="217"/>
    </row>
    <row r="229" spans="3:8" x14ac:dyDescent="0.25">
      <c r="C229" s="217"/>
      <c r="D229" s="217"/>
      <c r="E229" s="217"/>
      <c r="F229" s="217"/>
      <c r="G229" s="217"/>
      <c r="H229" s="217"/>
    </row>
    <row r="230" spans="3:8" x14ac:dyDescent="0.25">
      <c r="C230" s="217"/>
      <c r="D230" s="217"/>
      <c r="E230" s="217"/>
      <c r="F230" s="217"/>
      <c r="G230" s="217"/>
      <c r="H230" s="217"/>
    </row>
    <row r="231" spans="3:8" x14ac:dyDescent="0.25">
      <c r="C231" s="217"/>
      <c r="D231" s="217"/>
      <c r="E231" s="217"/>
      <c r="F231" s="217"/>
      <c r="G231" s="217"/>
      <c r="H231" s="217"/>
    </row>
    <row r="232" spans="3:8" x14ac:dyDescent="0.25">
      <c r="C232" s="217"/>
      <c r="D232" s="217"/>
      <c r="E232" s="217"/>
      <c r="F232" s="217"/>
      <c r="G232" s="217"/>
      <c r="H232" s="217"/>
    </row>
    <row r="233" spans="3:8" x14ac:dyDescent="0.25">
      <c r="C233" s="217"/>
      <c r="D233" s="217"/>
      <c r="E233" s="217"/>
      <c r="F233" s="217"/>
      <c r="G233" s="217"/>
      <c r="H233" s="217"/>
    </row>
    <row r="234" spans="3:8" x14ac:dyDescent="0.25">
      <c r="C234" s="217"/>
      <c r="D234" s="217"/>
      <c r="E234" s="217"/>
      <c r="F234" s="217"/>
      <c r="G234" s="217"/>
      <c r="H234" s="217"/>
    </row>
    <row r="235" spans="3:8" x14ac:dyDescent="0.25">
      <c r="C235" s="217"/>
      <c r="D235" s="217"/>
      <c r="E235" s="217"/>
      <c r="F235" s="217"/>
      <c r="G235" s="217"/>
      <c r="H235" s="217"/>
    </row>
    <row r="236" spans="3:8" x14ac:dyDescent="0.25">
      <c r="C236" s="217"/>
      <c r="D236" s="217"/>
      <c r="E236" s="217"/>
      <c r="F236" s="217"/>
      <c r="G236" s="217"/>
      <c r="H236" s="217"/>
    </row>
    <row r="237" spans="3:8" x14ac:dyDescent="0.25">
      <c r="C237" s="217"/>
      <c r="D237" s="217"/>
      <c r="E237" s="217"/>
      <c r="F237" s="217"/>
      <c r="G237" s="217"/>
      <c r="H237" s="217"/>
    </row>
    <row r="238" spans="3:8" x14ac:dyDescent="0.25">
      <c r="C238" s="217"/>
      <c r="D238" s="217"/>
      <c r="E238" s="217"/>
      <c r="F238" s="217"/>
      <c r="G238" s="217"/>
      <c r="H238" s="217"/>
    </row>
    <row r="239" spans="3:8" x14ac:dyDescent="0.25">
      <c r="C239" s="217"/>
      <c r="D239" s="217"/>
      <c r="E239" s="217"/>
      <c r="F239" s="217"/>
      <c r="G239" s="217"/>
      <c r="H239" s="217"/>
    </row>
    <row r="240" spans="3:8" x14ac:dyDescent="0.25">
      <c r="C240" s="217"/>
      <c r="D240" s="217"/>
      <c r="E240" s="217"/>
      <c r="F240" s="217"/>
      <c r="G240" s="217"/>
      <c r="H240" s="217"/>
    </row>
    <row r="241" spans="3:8" x14ac:dyDescent="0.25">
      <c r="C241" s="217"/>
      <c r="D241" s="217"/>
      <c r="E241" s="217"/>
      <c r="F241" s="217"/>
      <c r="G241" s="217"/>
      <c r="H241" s="217"/>
    </row>
    <row r="242" spans="3:8" x14ac:dyDescent="0.25">
      <c r="C242" s="217"/>
      <c r="D242" s="217"/>
      <c r="E242" s="217"/>
      <c r="F242" s="217"/>
      <c r="G242" s="217"/>
      <c r="H242" s="217"/>
    </row>
    <row r="243" spans="3:8" x14ac:dyDescent="0.25">
      <c r="C243" s="217"/>
      <c r="D243" s="217"/>
      <c r="E243" s="217"/>
      <c r="F243" s="217"/>
      <c r="G243" s="217"/>
      <c r="H243" s="217"/>
    </row>
    <row r="244" spans="3:8" x14ac:dyDescent="0.25">
      <c r="C244" s="217"/>
      <c r="D244" s="217"/>
      <c r="E244" s="217"/>
      <c r="F244" s="217"/>
      <c r="G244" s="217"/>
      <c r="H244" s="217"/>
    </row>
    <row r="245" spans="3:8" x14ac:dyDescent="0.25">
      <c r="C245" s="217"/>
      <c r="D245" s="217"/>
      <c r="E245" s="217"/>
      <c r="F245" s="217"/>
      <c r="G245" s="217"/>
      <c r="H245" s="217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4" orientation="landscape" r:id="rId1"/>
  <headerFooter>
    <oddFooter>&amp;RPag.  &amp;P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  <pageSetUpPr fitToPage="1"/>
  </sheetPr>
  <dimension ref="A1:Q245"/>
  <sheetViews>
    <sheetView showGridLines="0" zoomScale="80" zoomScaleNormal="80" workbookViewId="0">
      <pane xSplit="1" topLeftCell="B1" activePane="topRight" state="frozen"/>
      <selection pane="topRight" activeCell="N9" sqref="N9"/>
    </sheetView>
  </sheetViews>
  <sheetFormatPr defaultColWidth="8.85546875" defaultRowHeight="15.75" x14ac:dyDescent="0.25"/>
  <cols>
    <col min="1" max="1" width="43.42578125" style="224" customWidth="1"/>
    <col min="2" max="2" width="12" style="218" customWidth="1"/>
    <col min="3" max="14" width="11.85546875" style="218" customWidth="1"/>
    <col min="15" max="15" width="10.28515625" style="382" bestFit="1" customWidth="1"/>
    <col min="16" max="16" width="10.85546875" style="218" customWidth="1"/>
    <col min="17" max="17" width="9.28515625" style="227" customWidth="1"/>
  </cols>
  <sheetData>
    <row r="1" spans="1:17" ht="51" customHeight="1" x14ac:dyDescent="0.25"/>
    <row r="2" spans="1:17" x14ac:dyDescent="0.25">
      <c r="A2" s="492"/>
      <c r="B2" s="492"/>
      <c r="C2" s="492"/>
      <c r="D2" s="492"/>
      <c r="E2" s="492"/>
      <c r="F2" s="492"/>
      <c r="G2" s="492"/>
      <c r="H2" s="492"/>
    </row>
    <row r="3" spans="1:17" x14ac:dyDescent="0.25">
      <c r="A3" s="492"/>
      <c r="B3" s="492"/>
      <c r="C3" s="492"/>
      <c r="D3" s="492"/>
      <c r="E3" s="492"/>
      <c r="F3" s="492"/>
      <c r="G3" s="492"/>
      <c r="H3" s="492"/>
    </row>
    <row r="4" spans="1:17" ht="21" customHeight="1" x14ac:dyDescent="0.25"/>
    <row r="5" spans="1:17" s="374" customFormat="1" ht="18.75" customHeight="1" x14ac:dyDescent="0.25">
      <c r="A5" s="493" t="s">
        <v>253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</row>
    <row r="6" spans="1:17" s="374" customFormat="1" ht="20.25" customHeight="1" x14ac:dyDescent="0.25">
      <c r="A6" s="493" t="s">
        <v>285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</row>
    <row r="7" spans="1:17" s="225" customFormat="1" ht="22.5" customHeight="1" x14ac:dyDescent="0.2">
      <c r="A7" s="494" t="s">
        <v>3</v>
      </c>
      <c r="B7" s="496" t="s">
        <v>255</v>
      </c>
      <c r="C7" s="381" t="s">
        <v>256</v>
      </c>
      <c r="D7" s="381" t="s">
        <v>257</v>
      </c>
      <c r="E7" s="381" t="s">
        <v>258</v>
      </c>
      <c r="F7" s="381" t="s">
        <v>259</v>
      </c>
      <c r="G7" s="381" t="s">
        <v>260</v>
      </c>
      <c r="H7" s="381" t="s">
        <v>261</v>
      </c>
      <c r="I7" s="381" t="s">
        <v>262</v>
      </c>
      <c r="J7" s="381" t="s">
        <v>263</v>
      </c>
      <c r="K7" s="381" t="s">
        <v>264</v>
      </c>
      <c r="L7" s="381" t="s">
        <v>265</v>
      </c>
      <c r="M7" s="381" t="s">
        <v>266</v>
      </c>
      <c r="N7" s="381" t="s">
        <v>267</v>
      </c>
      <c r="O7" s="498" t="s">
        <v>268</v>
      </c>
      <c r="P7" s="499"/>
      <c r="Q7" s="500"/>
    </row>
    <row r="8" spans="1:17" s="225" customFormat="1" ht="18" customHeight="1" x14ac:dyDescent="0.2">
      <c r="A8" s="495"/>
      <c r="B8" s="497"/>
      <c r="C8" s="381" t="s">
        <v>269</v>
      </c>
      <c r="D8" s="381" t="s">
        <v>269</v>
      </c>
      <c r="E8" s="381" t="s">
        <v>269</v>
      </c>
      <c r="F8" s="381" t="s">
        <v>269</v>
      </c>
      <c r="G8" s="381" t="s">
        <v>269</v>
      </c>
      <c r="H8" s="381" t="s">
        <v>269</v>
      </c>
      <c r="I8" s="381" t="s">
        <v>269</v>
      </c>
      <c r="J8" s="381" t="s">
        <v>269</v>
      </c>
      <c r="K8" s="381" t="s">
        <v>269</v>
      </c>
      <c r="L8" s="381" t="s">
        <v>269</v>
      </c>
      <c r="M8" s="381" t="s">
        <v>269</v>
      </c>
      <c r="N8" s="381" t="s">
        <v>269</v>
      </c>
      <c r="O8" s="383" t="s">
        <v>270</v>
      </c>
      <c r="P8" s="381" t="s">
        <v>269</v>
      </c>
      <c r="Q8" s="381" t="s">
        <v>1</v>
      </c>
    </row>
    <row r="9" spans="1:17" ht="30" customHeight="1" x14ac:dyDescent="0.25">
      <c r="A9" s="355" t="s">
        <v>202</v>
      </c>
      <c r="B9" s="356">
        <v>11000</v>
      </c>
      <c r="C9" s="369">
        <v>9972</v>
      </c>
      <c r="D9" s="369">
        <v>10046</v>
      </c>
      <c r="E9" s="369">
        <v>10110</v>
      </c>
      <c r="F9" s="369">
        <v>9487</v>
      </c>
      <c r="G9" s="369">
        <v>9454</v>
      </c>
      <c r="H9" s="460">
        <v>10614</v>
      </c>
      <c r="I9" s="369">
        <v>8401</v>
      </c>
      <c r="J9" s="369">
        <v>7221</v>
      </c>
      <c r="K9" s="369">
        <v>7270</v>
      </c>
      <c r="L9" s="369">
        <v>7058</v>
      </c>
      <c r="M9" s="369">
        <v>8497</v>
      </c>
      <c r="N9" s="369">
        <v>7654</v>
      </c>
      <c r="O9" s="387">
        <f>100800+B9*(IF(L9="",0,1)+IF(M9="",0,1)+IF(N9="",0,1))</f>
        <v>133800</v>
      </c>
      <c r="P9" s="387">
        <f>SUM(C9:N9)</f>
        <v>105784</v>
      </c>
      <c r="Q9" s="388">
        <f>IF(O9=0,"-",P9/O9)</f>
        <v>0.7906128550074738</v>
      </c>
    </row>
    <row r="10" spans="1:17" ht="34.5" customHeight="1" x14ac:dyDescent="0.25">
      <c r="A10" s="355" t="s">
        <v>203</v>
      </c>
      <c r="B10" s="356">
        <v>3744</v>
      </c>
      <c r="C10" s="369">
        <v>2501</v>
      </c>
      <c r="D10" s="369">
        <v>2330</v>
      </c>
      <c r="E10" s="369">
        <v>2616</v>
      </c>
      <c r="F10" s="369">
        <v>2231</v>
      </c>
      <c r="G10" s="369">
        <v>2723</v>
      </c>
      <c r="H10" s="460">
        <v>2557</v>
      </c>
      <c r="I10" s="369">
        <v>2380</v>
      </c>
      <c r="J10" s="369">
        <v>2787</v>
      </c>
      <c r="K10" s="369">
        <v>2582</v>
      </c>
      <c r="L10" s="369">
        <v>2685</v>
      </c>
      <c r="M10" s="369">
        <v>2840</v>
      </c>
      <c r="N10" s="369">
        <v>3267</v>
      </c>
      <c r="O10" s="387">
        <f t="shared" ref="O10:O15" si="0">B10*(IF(C10="",0,1)+IF(D10="",0,1)+IF(E10="",0,1)+IF(F10="",0,1)+IF(G10="",0,1)+IF(H10="",0,1)+IF(I10="",0,1)+IF(J10="",0,1)+IF(K10="",0,1)+IF(L10="",0,1)+IF(M10="",0,1)+IF(N10="",0,1))</f>
        <v>44928</v>
      </c>
      <c r="P10" s="387">
        <f t="shared" ref="P10:P15" si="1">SUM(C10:N10)</f>
        <v>31499</v>
      </c>
      <c r="Q10" s="388">
        <f t="shared" ref="Q10:Q14" si="2">IF(O10=0,"-",P10/O10)</f>
        <v>0.70109953703703709</v>
      </c>
    </row>
    <row r="11" spans="1:17" ht="34.5" customHeight="1" x14ac:dyDescent="0.25">
      <c r="A11" s="355" t="s">
        <v>204</v>
      </c>
      <c r="B11" s="356">
        <v>1404</v>
      </c>
      <c r="C11" s="369">
        <v>562</v>
      </c>
      <c r="D11" s="369">
        <v>724</v>
      </c>
      <c r="E11" s="369">
        <v>455</v>
      </c>
      <c r="F11" s="369">
        <v>469</v>
      </c>
      <c r="G11" s="369">
        <v>326</v>
      </c>
      <c r="H11" s="460">
        <v>415</v>
      </c>
      <c r="I11" s="369">
        <v>369</v>
      </c>
      <c r="J11" s="369">
        <v>430</v>
      </c>
      <c r="K11" s="369">
        <v>353</v>
      </c>
      <c r="L11" s="369">
        <v>385</v>
      </c>
      <c r="M11" s="369">
        <v>466</v>
      </c>
      <c r="N11" s="369">
        <v>373</v>
      </c>
      <c r="O11" s="387">
        <f t="shared" si="0"/>
        <v>16848</v>
      </c>
      <c r="P11" s="387">
        <f t="shared" si="1"/>
        <v>5327</v>
      </c>
      <c r="Q11" s="388">
        <f t="shared" si="2"/>
        <v>0.31617996201329535</v>
      </c>
    </row>
    <row r="12" spans="1:17" ht="34.5" customHeight="1" x14ac:dyDescent="0.25">
      <c r="A12" s="355" t="s">
        <v>236</v>
      </c>
      <c r="B12" s="356">
        <v>192</v>
      </c>
      <c r="C12" s="369">
        <v>81</v>
      </c>
      <c r="D12" s="369">
        <v>56</v>
      </c>
      <c r="E12" s="369">
        <v>93</v>
      </c>
      <c r="F12" s="369">
        <v>19</v>
      </c>
      <c r="G12" s="369">
        <v>160</v>
      </c>
      <c r="H12" s="460">
        <v>214</v>
      </c>
      <c r="I12" s="369">
        <v>181</v>
      </c>
      <c r="J12" s="369">
        <v>173</v>
      </c>
      <c r="K12" s="369">
        <v>138</v>
      </c>
      <c r="L12" s="369">
        <v>141</v>
      </c>
      <c r="M12" s="369">
        <v>58</v>
      </c>
      <c r="N12" s="369">
        <v>0</v>
      </c>
      <c r="O12" s="387">
        <f t="shared" si="0"/>
        <v>2304</v>
      </c>
      <c r="P12" s="387">
        <f t="shared" si="1"/>
        <v>1314</v>
      </c>
      <c r="Q12" s="388">
        <f t="shared" si="2"/>
        <v>0.5703125</v>
      </c>
    </row>
    <row r="13" spans="1:17" ht="34.5" customHeight="1" x14ac:dyDescent="0.25">
      <c r="A13" s="355" t="s">
        <v>271</v>
      </c>
      <c r="B13" s="356">
        <v>672</v>
      </c>
      <c r="C13" s="369">
        <v>228</v>
      </c>
      <c r="D13" s="369">
        <v>465</v>
      </c>
      <c r="E13" s="369">
        <v>277</v>
      </c>
      <c r="F13" s="369">
        <v>306</v>
      </c>
      <c r="G13" s="369">
        <v>547</v>
      </c>
      <c r="H13" s="460">
        <v>711</v>
      </c>
      <c r="I13" s="369">
        <v>600</v>
      </c>
      <c r="J13" s="369">
        <v>469</v>
      </c>
      <c r="K13" s="369">
        <v>398</v>
      </c>
      <c r="L13" s="369">
        <v>346</v>
      </c>
      <c r="M13" s="369">
        <v>191</v>
      </c>
      <c r="N13" s="369">
        <v>0</v>
      </c>
      <c r="O13" s="387">
        <f t="shared" si="0"/>
        <v>8064</v>
      </c>
      <c r="P13" s="387">
        <f t="shared" si="1"/>
        <v>4538</v>
      </c>
      <c r="Q13" s="388">
        <f t="shared" si="2"/>
        <v>0.56274801587301593</v>
      </c>
    </row>
    <row r="14" spans="1:17" ht="34.5" customHeight="1" x14ac:dyDescent="0.25">
      <c r="A14" s="355" t="s">
        <v>237</v>
      </c>
      <c r="B14" s="356">
        <v>216</v>
      </c>
      <c r="C14" s="369">
        <v>0</v>
      </c>
      <c r="D14" s="369">
        <v>0</v>
      </c>
      <c r="E14" s="369">
        <v>46</v>
      </c>
      <c r="F14" s="369">
        <v>3</v>
      </c>
      <c r="G14" s="369">
        <v>0</v>
      </c>
      <c r="H14" s="460">
        <v>0</v>
      </c>
      <c r="I14" s="369">
        <v>0</v>
      </c>
      <c r="J14" s="369">
        <v>0</v>
      </c>
      <c r="K14" s="369">
        <v>146</v>
      </c>
      <c r="L14" s="369">
        <v>166</v>
      </c>
      <c r="M14" s="369">
        <v>90</v>
      </c>
      <c r="N14" s="369">
        <v>0</v>
      </c>
      <c r="O14" s="387">
        <f t="shared" si="0"/>
        <v>2592</v>
      </c>
      <c r="P14" s="387">
        <f t="shared" si="1"/>
        <v>451</v>
      </c>
      <c r="Q14" s="388">
        <f t="shared" si="2"/>
        <v>0.17399691358024691</v>
      </c>
    </row>
    <row r="15" spans="1:17" ht="34.5" customHeight="1" thickBot="1" x14ac:dyDescent="0.3">
      <c r="A15" s="359" t="s">
        <v>214</v>
      </c>
      <c r="B15" s="356">
        <v>756</v>
      </c>
      <c r="C15" s="369">
        <v>0</v>
      </c>
      <c r="D15" s="369">
        <v>0</v>
      </c>
      <c r="E15" s="369">
        <v>57</v>
      </c>
      <c r="F15" s="369">
        <v>33</v>
      </c>
      <c r="G15" s="369">
        <v>0</v>
      </c>
      <c r="H15" s="460">
        <v>0</v>
      </c>
      <c r="I15" s="369">
        <v>0</v>
      </c>
      <c r="J15" s="369">
        <v>0</v>
      </c>
      <c r="K15" s="369">
        <v>224</v>
      </c>
      <c r="L15" s="369">
        <v>326</v>
      </c>
      <c r="M15" s="369">
        <v>219</v>
      </c>
      <c r="N15" s="369">
        <v>0</v>
      </c>
      <c r="O15" s="387">
        <f t="shared" si="0"/>
        <v>9072</v>
      </c>
      <c r="P15" s="387">
        <f t="shared" si="1"/>
        <v>859</v>
      </c>
      <c r="Q15" s="403">
        <f>IF(O15=0,"-",P15/O15)</f>
        <v>9.4686948853615518E-2</v>
      </c>
    </row>
    <row r="16" spans="1:17" s="98" customFormat="1" ht="20.25" customHeight="1" x14ac:dyDescent="0.25">
      <c r="A16" s="373" t="s">
        <v>2</v>
      </c>
      <c r="B16" s="363">
        <f>SUM(B9:B15)</f>
        <v>17984</v>
      </c>
      <c r="C16" s="363">
        <f>SUM(C9:C15)</f>
        <v>13344</v>
      </c>
      <c r="D16" s="363">
        <f t="shared" ref="D16:P16" si="3">SUM(D9:D15)</f>
        <v>13621</v>
      </c>
      <c r="E16" s="363">
        <f t="shared" si="3"/>
        <v>13654</v>
      </c>
      <c r="F16" s="363">
        <f t="shared" si="3"/>
        <v>12548</v>
      </c>
      <c r="G16" s="363">
        <f t="shared" si="3"/>
        <v>13210</v>
      </c>
      <c r="H16" s="363">
        <f t="shared" si="3"/>
        <v>14511</v>
      </c>
      <c r="I16" s="363">
        <f t="shared" si="3"/>
        <v>11931</v>
      </c>
      <c r="J16" s="363">
        <f t="shared" si="3"/>
        <v>11080</v>
      </c>
      <c r="K16" s="363">
        <f t="shared" si="3"/>
        <v>11111</v>
      </c>
      <c r="L16" s="363">
        <f t="shared" si="3"/>
        <v>11107</v>
      </c>
      <c r="M16" s="363">
        <f t="shared" si="3"/>
        <v>12361</v>
      </c>
      <c r="N16" s="363">
        <f t="shared" si="3"/>
        <v>11294</v>
      </c>
      <c r="O16" s="363">
        <f t="shared" si="3"/>
        <v>217608</v>
      </c>
      <c r="P16" s="363">
        <f t="shared" si="3"/>
        <v>149772</v>
      </c>
      <c r="Q16" s="390">
        <f>IF(O16=0,"-",P16/O16)</f>
        <v>0.68826513731112826</v>
      </c>
    </row>
    <row r="17" spans="1:17" x14ac:dyDescent="0.25"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391"/>
      <c r="Q17" s="220"/>
    </row>
    <row r="18" spans="1:17" x14ac:dyDescent="0.25"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391"/>
      <c r="Q18" s="220"/>
    </row>
    <row r="19" spans="1:17" x14ac:dyDescent="0.25">
      <c r="A19" s="368" t="s">
        <v>254</v>
      </c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391"/>
      <c r="Q19" s="220"/>
    </row>
    <row r="20" spans="1:17" x14ac:dyDescent="0.25"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391"/>
      <c r="Q20" s="220"/>
    </row>
    <row r="21" spans="1:17" x14ac:dyDescent="0.25"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391"/>
      <c r="Q21" s="220"/>
    </row>
    <row r="22" spans="1:17" x14ac:dyDescent="0.25"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391"/>
      <c r="Q22" s="220"/>
    </row>
    <row r="23" spans="1:17" x14ac:dyDescent="0.25"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391"/>
      <c r="Q23" s="220"/>
    </row>
    <row r="24" spans="1:17" x14ac:dyDescent="0.25"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391"/>
      <c r="Q24" s="220"/>
    </row>
    <row r="25" spans="1:17" x14ac:dyDescent="0.25"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391"/>
      <c r="Q25" s="220"/>
    </row>
    <row r="26" spans="1:17" x14ac:dyDescent="0.25"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391"/>
      <c r="Q26" s="220"/>
    </row>
    <row r="27" spans="1:17" x14ac:dyDescent="0.25"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391"/>
      <c r="Q27" s="220"/>
    </row>
    <row r="28" spans="1:17" x14ac:dyDescent="0.25"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391"/>
      <c r="Q28" s="220"/>
    </row>
    <row r="29" spans="1:17" x14ac:dyDescent="0.25"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391"/>
      <c r="Q29" s="220"/>
    </row>
    <row r="30" spans="1:17" x14ac:dyDescent="0.25"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391"/>
      <c r="Q30" s="220"/>
    </row>
    <row r="31" spans="1:17" x14ac:dyDescent="0.25"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391"/>
      <c r="Q31" s="220"/>
    </row>
    <row r="32" spans="1:17" x14ac:dyDescent="0.25"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391"/>
      <c r="Q32" s="220"/>
    </row>
    <row r="33" spans="3:14" x14ac:dyDescent="0.25"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</row>
    <row r="34" spans="3:14" x14ac:dyDescent="0.25"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</row>
    <row r="35" spans="3:14" x14ac:dyDescent="0.25"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</row>
    <row r="36" spans="3:14" x14ac:dyDescent="0.25"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</row>
    <row r="37" spans="3:14" x14ac:dyDescent="0.25"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</row>
    <row r="38" spans="3:14" x14ac:dyDescent="0.25"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</row>
    <row r="39" spans="3:14" x14ac:dyDescent="0.25"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</row>
    <row r="40" spans="3:14" x14ac:dyDescent="0.25"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</row>
    <row r="41" spans="3:14" x14ac:dyDescent="0.25"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</row>
    <row r="42" spans="3:14" x14ac:dyDescent="0.25"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</row>
    <row r="43" spans="3:14" x14ac:dyDescent="0.25"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</row>
    <row r="44" spans="3:14" x14ac:dyDescent="0.25"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</row>
    <row r="45" spans="3:14" x14ac:dyDescent="0.25"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</row>
    <row r="46" spans="3:14" x14ac:dyDescent="0.25"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</row>
    <row r="47" spans="3:14" x14ac:dyDescent="0.25"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</row>
    <row r="48" spans="3:14" x14ac:dyDescent="0.25"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</row>
    <row r="49" spans="3:14" x14ac:dyDescent="0.25"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</row>
    <row r="50" spans="3:14" x14ac:dyDescent="0.25"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</row>
    <row r="51" spans="3:14" x14ac:dyDescent="0.25"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</row>
    <row r="52" spans="3:14" x14ac:dyDescent="0.25"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</row>
    <row r="53" spans="3:14" x14ac:dyDescent="0.25"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</row>
    <row r="54" spans="3:14" x14ac:dyDescent="0.25"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</row>
    <row r="55" spans="3:14" x14ac:dyDescent="0.25"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</row>
    <row r="56" spans="3:14" x14ac:dyDescent="0.25"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</row>
    <row r="57" spans="3:14" x14ac:dyDescent="0.25"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</row>
    <row r="58" spans="3:14" x14ac:dyDescent="0.25"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</row>
    <row r="59" spans="3:14" x14ac:dyDescent="0.25"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</row>
    <row r="60" spans="3:14" x14ac:dyDescent="0.25"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</row>
    <row r="61" spans="3:14" x14ac:dyDescent="0.25"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</row>
    <row r="62" spans="3:14" x14ac:dyDescent="0.25"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</row>
    <row r="63" spans="3:14" x14ac:dyDescent="0.25"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</row>
    <row r="64" spans="3:14" x14ac:dyDescent="0.25"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</row>
    <row r="65" spans="3:14" x14ac:dyDescent="0.25"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</row>
    <row r="66" spans="3:14" x14ac:dyDescent="0.25"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</row>
    <row r="67" spans="3:14" x14ac:dyDescent="0.25"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</row>
    <row r="68" spans="3:14" x14ac:dyDescent="0.25"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</row>
    <row r="69" spans="3:14" x14ac:dyDescent="0.25"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</row>
    <row r="70" spans="3:14" x14ac:dyDescent="0.25"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</row>
    <row r="71" spans="3:14" x14ac:dyDescent="0.25"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</row>
    <row r="72" spans="3:14" x14ac:dyDescent="0.25"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</row>
    <row r="73" spans="3:14" x14ac:dyDescent="0.25"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</row>
    <row r="74" spans="3:14" x14ac:dyDescent="0.25"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</row>
    <row r="75" spans="3:14" x14ac:dyDescent="0.25"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</row>
    <row r="76" spans="3:14" x14ac:dyDescent="0.25"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</row>
    <row r="77" spans="3:14" x14ac:dyDescent="0.25"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</row>
    <row r="78" spans="3:14" x14ac:dyDescent="0.25"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</row>
    <row r="79" spans="3:14" x14ac:dyDescent="0.25"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</row>
    <row r="80" spans="3:14" x14ac:dyDescent="0.25"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</row>
    <row r="81" spans="3:14" x14ac:dyDescent="0.25"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</row>
    <row r="82" spans="3:14" x14ac:dyDescent="0.25"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</row>
    <row r="83" spans="3:14" x14ac:dyDescent="0.25"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</row>
    <row r="84" spans="3:14" x14ac:dyDescent="0.25"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</row>
    <row r="85" spans="3:14" x14ac:dyDescent="0.25"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</row>
    <row r="86" spans="3:14" x14ac:dyDescent="0.25"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</row>
    <row r="87" spans="3:14" x14ac:dyDescent="0.25"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</row>
    <row r="88" spans="3:14" x14ac:dyDescent="0.25"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</row>
    <row r="89" spans="3:14" x14ac:dyDescent="0.25"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</row>
    <row r="90" spans="3:14" x14ac:dyDescent="0.25"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</row>
    <row r="91" spans="3:14" x14ac:dyDescent="0.25"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</row>
    <row r="92" spans="3:14" x14ac:dyDescent="0.25"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</row>
    <row r="93" spans="3:14" x14ac:dyDescent="0.25"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</row>
    <row r="94" spans="3:14" x14ac:dyDescent="0.25"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</row>
    <row r="95" spans="3:14" x14ac:dyDescent="0.25"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</row>
    <row r="96" spans="3:14" x14ac:dyDescent="0.25"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</row>
    <row r="97" spans="3:14" x14ac:dyDescent="0.25"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</row>
    <row r="98" spans="3:14" x14ac:dyDescent="0.25"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</row>
    <row r="99" spans="3:14" x14ac:dyDescent="0.25"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</row>
    <row r="100" spans="3:14" x14ac:dyDescent="0.25"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</row>
    <row r="101" spans="3:14" x14ac:dyDescent="0.25"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</row>
    <row r="102" spans="3:14" x14ac:dyDescent="0.25"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</row>
    <row r="103" spans="3:14" x14ac:dyDescent="0.25"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</row>
    <row r="104" spans="3:14" x14ac:dyDescent="0.25"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</row>
    <row r="105" spans="3:14" x14ac:dyDescent="0.25"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</row>
    <row r="106" spans="3:14" x14ac:dyDescent="0.25"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</row>
    <row r="107" spans="3:14" x14ac:dyDescent="0.25"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</row>
    <row r="108" spans="3:14" x14ac:dyDescent="0.25"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</row>
    <row r="109" spans="3:14" x14ac:dyDescent="0.25"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</row>
    <row r="110" spans="3:14" x14ac:dyDescent="0.25"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</row>
    <row r="111" spans="3:14" x14ac:dyDescent="0.25"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</row>
    <row r="112" spans="3:14" x14ac:dyDescent="0.25"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</row>
    <row r="113" spans="3:14" x14ac:dyDescent="0.25"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</row>
    <row r="114" spans="3:14" x14ac:dyDescent="0.25"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</row>
    <row r="115" spans="3:14" x14ac:dyDescent="0.25"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</row>
    <row r="116" spans="3:14" x14ac:dyDescent="0.25"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</row>
    <row r="117" spans="3:14" x14ac:dyDescent="0.25"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</row>
    <row r="118" spans="3:14" x14ac:dyDescent="0.25"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</row>
    <row r="119" spans="3:14" x14ac:dyDescent="0.25"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</row>
    <row r="120" spans="3:14" x14ac:dyDescent="0.25"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</row>
    <row r="121" spans="3:14" x14ac:dyDescent="0.25"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</row>
    <row r="122" spans="3:14" x14ac:dyDescent="0.25"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</row>
    <row r="123" spans="3:14" x14ac:dyDescent="0.25"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</row>
    <row r="124" spans="3:14" x14ac:dyDescent="0.25"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</row>
    <row r="125" spans="3:14" x14ac:dyDescent="0.25"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</row>
    <row r="126" spans="3:14" x14ac:dyDescent="0.25"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</row>
    <row r="127" spans="3:14" x14ac:dyDescent="0.25"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</row>
    <row r="128" spans="3:14" x14ac:dyDescent="0.25"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</row>
    <row r="129" spans="3:14" x14ac:dyDescent="0.25">
      <c r="C129" s="217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</row>
    <row r="130" spans="3:14" x14ac:dyDescent="0.25">
      <c r="C130" s="217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</row>
    <row r="131" spans="3:14" x14ac:dyDescent="0.25"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</row>
    <row r="132" spans="3:14" x14ac:dyDescent="0.25"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</row>
    <row r="133" spans="3:14" x14ac:dyDescent="0.25"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</row>
    <row r="134" spans="3:14" x14ac:dyDescent="0.25"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</row>
    <row r="135" spans="3:14" x14ac:dyDescent="0.25"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</row>
    <row r="136" spans="3:14" x14ac:dyDescent="0.25"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</row>
    <row r="137" spans="3:14" x14ac:dyDescent="0.25"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</row>
    <row r="138" spans="3:14" x14ac:dyDescent="0.25"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17"/>
      <c r="N138" s="217"/>
    </row>
    <row r="139" spans="3:14" x14ac:dyDescent="0.25">
      <c r="C139" s="217"/>
      <c r="D139" s="217"/>
      <c r="E139" s="217"/>
      <c r="F139" s="217"/>
      <c r="G139" s="217"/>
      <c r="H139" s="217"/>
      <c r="I139" s="217"/>
      <c r="J139" s="217"/>
      <c r="K139" s="217"/>
      <c r="L139" s="217"/>
      <c r="M139" s="217"/>
      <c r="N139" s="217"/>
    </row>
    <row r="140" spans="3:14" x14ac:dyDescent="0.25"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</row>
    <row r="141" spans="3:14" x14ac:dyDescent="0.25"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</row>
    <row r="142" spans="3:14" x14ac:dyDescent="0.25"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</row>
    <row r="143" spans="3:14" x14ac:dyDescent="0.25">
      <c r="C143" s="217"/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</row>
    <row r="144" spans="3:14" x14ac:dyDescent="0.25">
      <c r="C144" s="217"/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</row>
    <row r="145" spans="3:14" x14ac:dyDescent="0.25">
      <c r="C145" s="217"/>
      <c r="D145" s="217"/>
      <c r="E145" s="217"/>
      <c r="F145" s="217"/>
      <c r="G145" s="217"/>
      <c r="H145" s="217"/>
      <c r="I145" s="217"/>
      <c r="J145" s="217"/>
      <c r="K145" s="217"/>
      <c r="L145" s="217"/>
      <c r="M145" s="217"/>
      <c r="N145" s="217"/>
    </row>
    <row r="146" spans="3:14" x14ac:dyDescent="0.25">
      <c r="C146" s="217"/>
      <c r="D146" s="217"/>
      <c r="E146" s="217"/>
      <c r="F146" s="217"/>
      <c r="G146" s="217"/>
      <c r="H146" s="217"/>
      <c r="I146" s="217"/>
      <c r="J146" s="217"/>
      <c r="K146" s="217"/>
      <c r="L146" s="217"/>
      <c r="M146" s="217"/>
      <c r="N146" s="217"/>
    </row>
    <row r="147" spans="3:14" x14ac:dyDescent="0.25">
      <c r="C147" s="217"/>
      <c r="D147" s="217"/>
      <c r="E147" s="217"/>
      <c r="F147" s="217"/>
      <c r="G147" s="217"/>
      <c r="H147" s="217"/>
      <c r="I147" s="217"/>
      <c r="J147" s="217"/>
      <c r="K147" s="217"/>
      <c r="L147" s="217"/>
      <c r="M147" s="217"/>
      <c r="N147" s="217"/>
    </row>
    <row r="148" spans="3:14" x14ac:dyDescent="0.25">
      <c r="C148" s="217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</row>
    <row r="149" spans="3:14" x14ac:dyDescent="0.25"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</row>
    <row r="150" spans="3:14" x14ac:dyDescent="0.25">
      <c r="C150" s="217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</row>
    <row r="151" spans="3:14" x14ac:dyDescent="0.25">
      <c r="C151" s="217"/>
      <c r="D151" s="217"/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</row>
    <row r="152" spans="3:14" x14ac:dyDescent="0.25"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</row>
    <row r="153" spans="3:14" x14ac:dyDescent="0.25"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</row>
    <row r="154" spans="3:14" x14ac:dyDescent="0.25"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</row>
    <row r="155" spans="3:14" x14ac:dyDescent="0.25"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</row>
    <row r="156" spans="3:14" x14ac:dyDescent="0.25">
      <c r="C156" s="217"/>
      <c r="D156" s="217"/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</row>
    <row r="157" spans="3:14" x14ac:dyDescent="0.25">
      <c r="C157" s="217"/>
      <c r="D157" s="217"/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</row>
    <row r="158" spans="3:14" x14ac:dyDescent="0.25"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</row>
    <row r="159" spans="3:14" x14ac:dyDescent="0.25"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</row>
    <row r="160" spans="3:14" x14ac:dyDescent="0.25"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</row>
    <row r="161" spans="3:14" x14ac:dyDescent="0.25">
      <c r="C161" s="217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</row>
    <row r="162" spans="3:14" x14ac:dyDescent="0.25">
      <c r="C162" s="217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</row>
    <row r="163" spans="3:14" x14ac:dyDescent="0.25">
      <c r="C163" s="217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</row>
    <row r="164" spans="3:14" x14ac:dyDescent="0.25">
      <c r="C164" s="217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</row>
    <row r="165" spans="3:14" x14ac:dyDescent="0.25">
      <c r="C165" s="217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</row>
    <row r="166" spans="3:14" x14ac:dyDescent="0.25">
      <c r="C166" s="217"/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</row>
    <row r="167" spans="3:14" x14ac:dyDescent="0.25">
      <c r="C167" s="217"/>
      <c r="D167" s="217"/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</row>
    <row r="168" spans="3:14" x14ac:dyDescent="0.25">
      <c r="C168" s="217"/>
      <c r="D168" s="217"/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</row>
    <row r="169" spans="3:14" x14ac:dyDescent="0.25">
      <c r="C169" s="217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</row>
    <row r="170" spans="3:14" x14ac:dyDescent="0.25">
      <c r="C170" s="217"/>
      <c r="D170" s="217"/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</row>
    <row r="171" spans="3:14" x14ac:dyDescent="0.25">
      <c r="C171" s="217"/>
      <c r="D171" s="217"/>
      <c r="E171" s="217"/>
      <c r="F171" s="217"/>
      <c r="G171" s="217"/>
      <c r="H171" s="217"/>
      <c r="I171" s="217"/>
      <c r="J171" s="217"/>
      <c r="K171" s="217"/>
      <c r="L171" s="217"/>
      <c r="M171" s="217"/>
      <c r="N171" s="217"/>
    </row>
    <row r="172" spans="3:14" x14ac:dyDescent="0.25">
      <c r="C172" s="217"/>
      <c r="D172" s="217"/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</row>
    <row r="173" spans="3:14" x14ac:dyDescent="0.25">
      <c r="C173" s="217"/>
      <c r="D173" s="217"/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</row>
    <row r="174" spans="3:14" x14ac:dyDescent="0.25">
      <c r="C174" s="217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</row>
    <row r="175" spans="3:14" x14ac:dyDescent="0.25">
      <c r="C175" s="217"/>
      <c r="D175" s="217"/>
      <c r="E175" s="217"/>
      <c r="F175" s="217"/>
      <c r="G175" s="217"/>
      <c r="H175" s="217"/>
      <c r="I175" s="217"/>
      <c r="J175" s="217"/>
      <c r="K175" s="217"/>
      <c r="L175" s="217"/>
      <c r="M175" s="217"/>
      <c r="N175" s="217"/>
    </row>
    <row r="176" spans="3:14" x14ac:dyDescent="0.25">
      <c r="C176" s="217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</row>
    <row r="177" spans="3:14" x14ac:dyDescent="0.25">
      <c r="C177" s="217"/>
      <c r="D177" s="217"/>
      <c r="E177" s="217"/>
      <c r="F177" s="217"/>
      <c r="G177" s="217"/>
      <c r="H177" s="217"/>
      <c r="I177" s="217"/>
      <c r="J177" s="217"/>
      <c r="K177" s="217"/>
      <c r="L177" s="217"/>
      <c r="M177" s="217"/>
      <c r="N177" s="217"/>
    </row>
    <row r="178" spans="3:14" x14ac:dyDescent="0.25">
      <c r="C178" s="217"/>
      <c r="D178" s="217"/>
      <c r="E178" s="217"/>
      <c r="F178" s="217"/>
      <c r="G178" s="217"/>
      <c r="H178" s="217"/>
      <c r="I178" s="217"/>
      <c r="J178" s="217"/>
      <c r="K178" s="217"/>
      <c r="L178" s="217"/>
      <c r="M178" s="217"/>
      <c r="N178" s="217"/>
    </row>
    <row r="179" spans="3:14" x14ac:dyDescent="0.25">
      <c r="C179" s="217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</row>
    <row r="180" spans="3:14" x14ac:dyDescent="0.25">
      <c r="C180" s="217"/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</row>
    <row r="181" spans="3:14" x14ac:dyDescent="0.25">
      <c r="C181" s="217"/>
      <c r="D181" s="217"/>
      <c r="E181" s="217"/>
      <c r="F181" s="217"/>
      <c r="G181" s="217"/>
      <c r="H181" s="217"/>
      <c r="I181" s="217"/>
      <c r="J181" s="217"/>
      <c r="K181" s="217"/>
      <c r="L181" s="217"/>
      <c r="M181" s="217"/>
      <c r="N181" s="217"/>
    </row>
    <row r="182" spans="3:14" x14ac:dyDescent="0.25">
      <c r="C182" s="217"/>
      <c r="D182" s="217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</row>
    <row r="183" spans="3:14" x14ac:dyDescent="0.25">
      <c r="C183" s="217"/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</row>
    <row r="184" spans="3:14" x14ac:dyDescent="0.25">
      <c r="C184" s="217"/>
      <c r="D184" s="217"/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</row>
    <row r="185" spans="3:14" x14ac:dyDescent="0.25">
      <c r="C185" s="217"/>
      <c r="D185" s="217"/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</row>
    <row r="186" spans="3:14" x14ac:dyDescent="0.25"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</row>
    <row r="187" spans="3:14" x14ac:dyDescent="0.25">
      <c r="C187" s="217"/>
      <c r="D187" s="217"/>
      <c r="E187" s="217"/>
      <c r="F187" s="217"/>
      <c r="G187" s="217"/>
      <c r="H187" s="217"/>
      <c r="I187" s="217"/>
      <c r="J187" s="217"/>
      <c r="K187" s="217"/>
      <c r="L187" s="217"/>
      <c r="M187" s="217"/>
      <c r="N187" s="217"/>
    </row>
    <row r="188" spans="3:14" x14ac:dyDescent="0.25">
      <c r="C188" s="217"/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</row>
    <row r="189" spans="3:14" x14ac:dyDescent="0.25">
      <c r="C189" s="217"/>
      <c r="D189" s="217"/>
      <c r="E189" s="217"/>
      <c r="F189" s="217"/>
      <c r="G189" s="217"/>
      <c r="H189" s="217"/>
      <c r="I189" s="217"/>
      <c r="J189" s="217"/>
      <c r="K189" s="217"/>
      <c r="L189" s="217"/>
      <c r="M189" s="217"/>
      <c r="N189" s="217"/>
    </row>
    <row r="190" spans="3:14" x14ac:dyDescent="0.25">
      <c r="C190" s="217"/>
      <c r="D190" s="217"/>
      <c r="E190" s="217"/>
      <c r="F190" s="217"/>
      <c r="G190" s="217"/>
      <c r="H190" s="217"/>
      <c r="I190" s="217"/>
      <c r="J190" s="217"/>
      <c r="K190" s="217"/>
      <c r="L190" s="217"/>
      <c r="M190" s="217"/>
      <c r="N190" s="217"/>
    </row>
    <row r="191" spans="3:14" x14ac:dyDescent="0.25">
      <c r="C191" s="217"/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</row>
    <row r="192" spans="3:14" x14ac:dyDescent="0.25">
      <c r="C192" s="217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</row>
    <row r="193" spans="3:14" x14ac:dyDescent="0.25">
      <c r="C193" s="217"/>
      <c r="D193" s="217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</row>
    <row r="194" spans="3:14" x14ac:dyDescent="0.25">
      <c r="C194" s="217"/>
      <c r="D194" s="217"/>
      <c r="E194" s="217"/>
      <c r="F194" s="217"/>
      <c r="G194" s="217"/>
      <c r="H194" s="217"/>
      <c r="I194" s="217"/>
      <c r="J194" s="217"/>
      <c r="K194" s="217"/>
      <c r="L194" s="217"/>
      <c r="M194" s="217"/>
      <c r="N194" s="217"/>
    </row>
    <row r="195" spans="3:14" x14ac:dyDescent="0.25">
      <c r="C195" s="217"/>
      <c r="D195" s="217"/>
      <c r="E195" s="217"/>
      <c r="F195" s="217"/>
      <c r="G195" s="217"/>
      <c r="H195" s="217"/>
      <c r="I195" s="217"/>
      <c r="J195" s="217"/>
      <c r="K195" s="217"/>
      <c r="L195" s="217"/>
      <c r="M195" s="217"/>
      <c r="N195" s="217"/>
    </row>
    <row r="196" spans="3:14" x14ac:dyDescent="0.25">
      <c r="C196" s="217"/>
      <c r="D196" s="217"/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</row>
    <row r="197" spans="3:14" x14ac:dyDescent="0.25">
      <c r="C197" s="217"/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</row>
    <row r="198" spans="3:14" x14ac:dyDescent="0.25">
      <c r="C198" s="217"/>
      <c r="D198" s="217"/>
      <c r="E198" s="217"/>
      <c r="F198" s="217"/>
      <c r="G198" s="217"/>
      <c r="H198" s="217"/>
      <c r="I198" s="217"/>
      <c r="J198" s="217"/>
      <c r="K198" s="217"/>
      <c r="L198" s="217"/>
      <c r="M198" s="217"/>
      <c r="N198" s="217"/>
    </row>
    <row r="199" spans="3:14" x14ac:dyDescent="0.25">
      <c r="C199" s="217"/>
      <c r="D199" s="217"/>
      <c r="E199" s="217"/>
      <c r="F199" s="217"/>
      <c r="G199" s="217"/>
      <c r="H199" s="217"/>
      <c r="I199" s="217"/>
      <c r="J199" s="217"/>
      <c r="K199" s="217"/>
      <c r="L199" s="217"/>
      <c r="M199" s="217"/>
      <c r="N199" s="217"/>
    </row>
    <row r="200" spans="3:14" x14ac:dyDescent="0.25">
      <c r="C200" s="217"/>
      <c r="D200" s="217"/>
      <c r="E200" s="217"/>
      <c r="F200" s="217"/>
      <c r="G200" s="217"/>
      <c r="H200" s="217"/>
      <c r="I200" s="217"/>
      <c r="J200" s="217"/>
      <c r="K200" s="217"/>
      <c r="L200" s="217"/>
      <c r="M200" s="217"/>
      <c r="N200" s="217"/>
    </row>
    <row r="201" spans="3:14" x14ac:dyDescent="0.25">
      <c r="C201" s="217"/>
      <c r="D201" s="217"/>
      <c r="E201" s="217"/>
      <c r="F201" s="217"/>
      <c r="G201" s="217"/>
      <c r="H201" s="217"/>
      <c r="I201" s="217"/>
      <c r="J201" s="217"/>
      <c r="K201" s="217"/>
      <c r="L201" s="217"/>
      <c r="M201" s="217"/>
      <c r="N201" s="217"/>
    </row>
    <row r="202" spans="3:14" x14ac:dyDescent="0.25">
      <c r="C202" s="217"/>
      <c r="D202" s="217"/>
      <c r="E202" s="217"/>
      <c r="F202" s="217"/>
      <c r="G202" s="217"/>
      <c r="H202" s="217"/>
      <c r="I202" s="217"/>
      <c r="J202" s="217"/>
      <c r="K202" s="217"/>
      <c r="L202" s="217"/>
      <c r="M202" s="217"/>
      <c r="N202" s="217"/>
    </row>
    <row r="203" spans="3:14" x14ac:dyDescent="0.25">
      <c r="C203" s="217"/>
      <c r="D203" s="217"/>
      <c r="E203" s="217"/>
      <c r="F203" s="217"/>
      <c r="G203" s="217"/>
      <c r="H203" s="217"/>
      <c r="I203" s="217"/>
      <c r="J203" s="217"/>
      <c r="K203" s="217"/>
      <c r="L203" s="217"/>
      <c r="M203" s="217"/>
      <c r="N203" s="217"/>
    </row>
    <row r="204" spans="3:14" x14ac:dyDescent="0.25">
      <c r="C204" s="217"/>
      <c r="D204" s="217"/>
      <c r="E204" s="217"/>
      <c r="F204" s="217"/>
      <c r="G204" s="217"/>
      <c r="H204" s="217"/>
      <c r="I204" s="217"/>
      <c r="J204" s="217"/>
      <c r="K204" s="217"/>
      <c r="L204" s="217"/>
      <c r="M204" s="217"/>
      <c r="N204" s="217"/>
    </row>
    <row r="205" spans="3:14" x14ac:dyDescent="0.25">
      <c r="C205" s="217"/>
      <c r="D205" s="217"/>
      <c r="E205" s="217"/>
      <c r="F205" s="217"/>
      <c r="G205" s="217"/>
      <c r="H205" s="217"/>
      <c r="I205" s="217"/>
      <c r="J205" s="217"/>
      <c r="K205" s="217"/>
      <c r="L205" s="217"/>
      <c r="M205" s="217"/>
      <c r="N205" s="217"/>
    </row>
    <row r="206" spans="3:14" x14ac:dyDescent="0.25">
      <c r="C206" s="217"/>
      <c r="D206" s="217"/>
      <c r="E206" s="217"/>
      <c r="F206" s="217"/>
      <c r="G206" s="217"/>
      <c r="H206" s="217"/>
      <c r="I206" s="217"/>
      <c r="J206" s="217"/>
      <c r="K206" s="217"/>
      <c r="L206" s="217"/>
      <c r="M206" s="217"/>
      <c r="N206" s="217"/>
    </row>
    <row r="207" spans="3:14" x14ac:dyDescent="0.25">
      <c r="C207" s="217"/>
      <c r="D207" s="217"/>
      <c r="E207" s="217"/>
      <c r="F207" s="217"/>
      <c r="G207" s="217"/>
      <c r="H207" s="217"/>
      <c r="I207" s="217"/>
      <c r="J207" s="217"/>
      <c r="K207" s="217"/>
      <c r="L207" s="217"/>
      <c r="M207" s="217"/>
      <c r="N207" s="217"/>
    </row>
    <row r="208" spans="3:14" x14ac:dyDescent="0.25">
      <c r="C208" s="217"/>
      <c r="D208" s="217"/>
      <c r="E208" s="217"/>
      <c r="F208" s="217"/>
      <c r="G208" s="217"/>
      <c r="H208" s="217"/>
      <c r="I208" s="217"/>
      <c r="J208" s="217"/>
      <c r="K208" s="217"/>
      <c r="L208" s="217"/>
      <c r="M208" s="217"/>
      <c r="N208" s="217"/>
    </row>
    <row r="209" spans="3:14" x14ac:dyDescent="0.25">
      <c r="C209" s="217"/>
      <c r="D209" s="217"/>
      <c r="E209" s="217"/>
      <c r="F209" s="217"/>
      <c r="G209" s="217"/>
      <c r="H209" s="217"/>
      <c r="I209" s="217"/>
      <c r="J209" s="217"/>
      <c r="K209" s="217"/>
      <c r="L209" s="217"/>
      <c r="M209" s="217"/>
      <c r="N209" s="217"/>
    </row>
    <row r="210" spans="3:14" x14ac:dyDescent="0.25">
      <c r="C210" s="217"/>
      <c r="D210" s="217"/>
      <c r="E210" s="217"/>
      <c r="F210" s="217"/>
      <c r="G210" s="217"/>
      <c r="H210" s="217"/>
      <c r="I210" s="217"/>
      <c r="J210" s="217"/>
      <c r="K210" s="217"/>
      <c r="L210" s="217"/>
      <c r="M210" s="217"/>
      <c r="N210" s="217"/>
    </row>
    <row r="211" spans="3:14" x14ac:dyDescent="0.25">
      <c r="C211" s="217"/>
      <c r="D211" s="217"/>
      <c r="E211" s="217"/>
      <c r="F211" s="217"/>
      <c r="G211" s="217"/>
      <c r="H211" s="217"/>
      <c r="I211" s="217"/>
      <c r="J211" s="217"/>
      <c r="K211" s="217"/>
      <c r="L211" s="217"/>
      <c r="M211" s="217"/>
      <c r="N211" s="217"/>
    </row>
    <row r="212" spans="3:14" x14ac:dyDescent="0.25">
      <c r="C212" s="217"/>
      <c r="D212" s="217"/>
      <c r="E212" s="217"/>
      <c r="F212" s="217"/>
      <c r="G212" s="217"/>
      <c r="H212" s="217"/>
      <c r="I212" s="217"/>
      <c r="J212" s="217"/>
      <c r="K212" s="217"/>
      <c r="L212" s="217"/>
      <c r="M212" s="217"/>
      <c r="N212" s="217"/>
    </row>
    <row r="213" spans="3:14" x14ac:dyDescent="0.25">
      <c r="C213" s="217"/>
      <c r="D213" s="217"/>
      <c r="E213" s="217"/>
      <c r="F213" s="217"/>
      <c r="G213" s="217"/>
      <c r="H213" s="217"/>
      <c r="I213" s="217"/>
      <c r="J213" s="217"/>
      <c r="K213" s="217"/>
      <c r="L213" s="217"/>
      <c r="M213" s="217"/>
      <c r="N213" s="217"/>
    </row>
    <row r="214" spans="3:14" x14ac:dyDescent="0.25">
      <c r="C214" s="217"/>
      <c r="D214" s="217"/>
      <c r="E214" s="217"/>
      <c r="F214" s="217"/>
      <c r="G214" s="217"/>
      <c r="H214" s="217"/>
      <c r="I214" s="217"/>
      <c r="J214" s="217"/>
      <c r="K214" s="217"/>
      <c r="L214" s="217"/>
      <c r="M214" s="217"/>
      <c r="N214" s="217"/>
    </row>
    <row r="215" spans="3:14" x14ac:dyDescent="0.25">
      <c r="C215" s="217"/>
      <c r="D215" s="217"/>
      <c r="E215" s="217"/>
      <c r="F215" s="217"/>
      <c r="G215" s="217"/>
      <c r="H215" s="217"/>
      <c r="I215" s="217"/>
      <c r="J215" s="217"/>
      <c r="K215" s="217"/>
      <c r="L215" s="217"/>
      <c r="M215" s="217"/>
      <c r="N215" s="217"/>
    </row>
    <row r="216" spans="3:14" x14ac:dyDescent="0.25">
      <c r="C216" s="217"/>
      <c r="D216" s="217"/>
      <c r="E216" s="217"/>
      <c r="F216" s="217"/>
      <c r="G216" s="217"/>
      <c r="H216" s="217"/>
      <c r="I216" s="217"/>
      <c r="J216" s="217"/>
      <c r="K216" s="217"/>
      <c r="L216" s="217"/>
      <c r="M216" s="217"/>
      <c r="N216" s="217"/>
    </row>
    <row r="217" spans="3:14" x14ac:dyDescent="0.25">
      <c r="C217" s="217"/>
      <c r="D217" s="217"/>
      <c r="E217" s="217"/>
      <c r="F217" s="217"/>
      <c r="G217" s="217"/>
      <c r="H217" s="217"/>
      <c r="I217" s="217"/>
      <c r="J217" s="217"/>
      <c r="K217" s="217"/>
      <c r="L217" s="217"/>
      <c r="M217" s="217"/>
      <c r="N217" s="217"/>
    </row>
    <row r="218" spans="3:14" x14ac:dyDescent="0.25">
      <c r="C218" s="217"/>
      <c r="D218" s="217"/>
      <c r="E218" s="217"/>
      <c r="F218" s="217"/>
      <c r="G218" s="217"/>
      <c r="H218" s="217"/>
      <c r="I218" s="217"/>
      <c r="J218" s="217"/>
      <c r="K218" s="217"/>
      <c r="L218" s="217"/>
      <c r="M218" s="217"/>
      <c r="N218" s="217"/>
    </row>
    <row r="219" spans="3:14" x14ac:dyDescent="0.25">
      <c r="C219" s="217"/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</row>
    <row r="220" spans="3:14" x14ac:dyDescent="0.25">
      <c r="C220" s="217"/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</row>
    <row r="221" spans="3:14" x14ac:dyDescent="0.25">
      <c r="C221" s="217"/>
      <c r="D221" s="217"/>
      <c r="E221" s="217"/>
      <c r="F221" s="217"/>
      <c r="G221" s="217"/>
      <c r="H221" s="217"/>
      <c r="I221" s="217"/>
      <c r="J221" s="217"/>
      <c r="K221" s="217"/>
      <c r="L221" s="217"/>
      <c r="M221" s="217"/>
      <c r="N221" s="217"/>
    </row>
    <row r="222" spans="3:14" x14ac:dyDescent="0.25">
      <c r="C222" s="217"/>
      <c r="D222" s="217"/>
      <c r="E222" s="217"/>
      <c r="F222" s="217"/>
      <c r="G222" s="217"/>
      <c r="H222" s="217"/>
      <c r="I222" s="217"/>
      <c r="J222" s="217"/>
      <c r="K222" s="217"/>
      <c r="L222" s="217"/>
      <c r="M222" s="217"/>
      <c r="N222" s="217"/>
    </row>
    <row r="223" spans="3:14" x14ac:dyDescent="0.25">
      <c r="C223" s="217"/>
      <c r="D223" s="217"/>
      <c r="E223" s="217"/>
      <c r="F223" s="217"/>
      <c r="G223" s="217"/>
      <c r="H223" s="217"/>
      <c r="I223" s="217"/>
      <c r="J223" s="217"/>
      <c r="K223" s="217"/>
      <c r="L223" s="217"/>
      <c r="M223" s="217"/>
      <c r="N223" s="217"/>
    </row>
    <row r="224" spans="3:14" x14ac:dyDescent="0.25">
      <c r="C224" s="217"/>
      <c r="D224" s="217"/>
      <c r="E224" s="217"/>
      <c r="F224" s="217"/>
      <c r="G224" s="217"/>
      <c r="H224" s="217"/>
      <c r="I224" s="217"/>
      <c r="J224" s="217"/>
      <c r="K224" s="217"/>
      <c r="L224" s="217"/>
      <c r="M224" s="217"/>
      <c r="N224" s="217"/>
    </row>
    <row r="225" spans="3:14" x14ac:dyDescent="0.25">
      <c r="C225" s="217"/>
      <c r="D225" s="217"/>
      <c r="E225" s="217"/>
      <c r="F225" s="217"/>
      <c r="G225" s="217"/>
      <c r="H225" s="217"/>
      <c r="I225" s="217"/>
      <c r="J225" s="217"/>
      <c r="K225" s="217"/>
      <c r="L225" s="217"/>
      <c r="M225" s="217"/>
      <c r="N225" s="217"/>
    </row>
    <row r="226" spans="3:14" x14ac:dyDescent="0.25">
      <c r="C226" s="217"/>
      <c r="D226" s="217"/>
      <c r="E226" s="217"/>
      <c r="F226" s="217"/>
      <c r="G226" s="217"/>
      <c r="H226" s="217"/>
      <c r="I226" s="217"/>
      <c r="J226" s="217"/>
      <c r="K226" s="217"/>
      <c r="L226" s="217"/>
      <c r="M226" s="217"/>
      <c r="N226" s="217"/>
    </row>
    <row r="227" spans="3:14" x14ac:dyDescent="0.25">
      <c r="C227" s="217"/>
      <c r="D227" s="217"/>
      <c r="E227" s="217"/>
      <c r="F227" s="217"/>
      <c r="G227" s="217"/>
      <c r="H227" s="217"/>
      <c r="I227" s="217"/>
      <c r="J227" s="217"/>
      <c r="K227" s="217"/>
      <c r="L227" s="217"/>
      <c r="M227" s="217"/>
      <c r="N227" s="217"/>
    </row>
    <row r="228" spans="3:14" x14ac:dyDescent="0.25">
      <c r="C228" s="217"/>
      <c r="D228" s="217"/>
      <c r="E228" s="217"/>
      <c r="F228" s="217"/>
      <c r="G228" s="217"/>
      <c r="H228" s="217"/>
      <c r="I228" s="217"/>
      <c r="J228" s="217"/>
      <c r="K228" s="217"/>
      <c r="L228" s="217"/>
      <c r="M228" s="217"/>
      <c r="N228" s="217"/>
    </row>
    <row r="229" spans="3:14" x14ac:dyDescent="0.25">
      <c r="C229" s="217"/>
      <c r="D229" s="217"/>
      <c r="E229" s="217"/>
      <c r="F229" s="217"/>
      <c r="G229" s="217"/>
      <c r="H229" s="217"/>
      <c r="I229" s="217"/>
      <c r="J229" s="217"/>
      <c r="K229" s="217"/>
      <c r="L229" s="217"/>
      <c r="M229" s="217"/>
      <c r="N229" s="217"/>
    </row>
    <row r="230" spans="3:14" x14ac:dyDescent="0.25">
      <c r="C230" s="217"/>
      <c r="D230" s="217"/>
      <c r="E230" s="217"/>
      <c r="F230" s="217"/>
      <c r="G230" s="217"/>
      <c r="H230" s="217"/>
      <c r="I230" s="217"/>
      <c r="J230" s="217"/>
      <c r="K230" s="217"/>
      <c r="L230" s="217"/>
      <c r="M230" s="217"/>
      <c r="N230" s="217"/>
    </row>
    <row r="231" spans="3:14" x14ac:dyDescent="0.25">
      <c r="C231" s="217"/>
      <c r="D231" s="217"/>
      <c r="E231" s="217"/>
      <c r="F231" s="217"/>
      <c r="G231" s="217"/>
      <c r="H231" s="217"/>
      <c r="I231" s="217"/>
      <c r="J231" s="217"/>
      <c r="K231" s="217"/>
      <c r="L231" s="217"/>
      <c r="M231" s="217"/>
      <c r="N231" s="217"/>
    </row>
    <row r="232" spans="3:14" x14ac:dyDescent="0.25">
      <c r="C232" s="217"/>
      <c r="D232" s="217"/>
      <c r="E232" s="217"/>
      <c r="F232" s="217"/>
      <c r="G232" s="217"/>
      <c r="H232" s="217"/>
      <c r="I232" s="217"/>
      <c r="J232" s="217"/>
      <c r="K232" s="217"/>
      <c r="L232" s="217"/>
      <c r="M232" s="217"/>
      <c r="N232" s="217"/>
    </row>
    <row r="233" spans="3:14" x14ac:dyDescent="0.25">
      <c r="C233" s="217"/>
      <c r="D233" s="217"/>
      <c r="E233" s="217"/>
      <c r="F233" s="217"/>
      <c r="G233" s="217"/>
      <c r="H233" s="217"/>
      <c r="I233" s="217"/>
      <c r="J233" s="217"/>
      <c r="K233" s="217"/>
      <c r="L233" s="217"/>
      <c r="M233" s="217"/>
      <c r="N233" s="217"/>
    </row>
    <row r="234" spans="3:14" x14ac:dyDescent="0.25">
      <c r="C234" s="217"/>
      <c r="D234" s="217"/>
      <c r="E234" s="217"/>
      <c r="F234" s="217"/>
      <c r="G234" s="217"/>
      <c r="H234" s="217"/>
      <c r="I234" s="217"/>
      <c r="J234" s="217"/>
      <c r="K234" s="217"/>
      <c r="L234" s="217"/>
      <c r="M234" s="217"/>
      <c r="N234" s="217"/>
    </row>
    <row r="235" spans="3:14" x14ac:dyDescent="0.25">
      <c r="C235" s="217"/>
      <c r="D235" s="217"/>
      <c r="E235" s="217"/>
      <c r="F235" s="217"/>
      <c r="G235" s="217"/>
      <c r="H235" s="217"/>
      <c r="I235" s="217"/>
      <c r="J235" s="217"/>
      <c r="K235" s="217"/>
      <c r="L235" s="217"/>
      <c r="M235" s="217"/>
      <c r="N235" s="217"/>
    </row>
    <row r="236" spans="3:14" x14ac:dyDescent="0.25">
      <c r="C236" s="217"/>
      <c r="D236" s="217"/>
      <c r="E236" s="217"/>
      <c r="F236" s="217"/>
      <c r="G236" s="217"/>
      <c r="H236" s="217"/>
      <c r="I236" s="217"/>
      <c r="J236" s="217"/>
      <c r="K236" s="217"/>
      <c r="L236" s="217"/>
      <c r="M236" s="217"/>
      <c r="N236" s="217"/>
    </row>
    <row r="237" spans="3:14" x14ac:dyDescent="0.25">
      <c r="C237" s="217"/>
      <c r="D237" s="217"/>
      <c r="E237" s="217"/>
      <c r="F237" s="217"/>
      <c r="G237" s="217"/>
      <c r="H237" s="217"/>
      <c r="I237" s="217"/>
      <c r="J237" s="217"/>
      <c r="K237" s="217"/>
      <c r="L237" s="217"/>
      <c r="M237" s="217"/>
      <c r="N237" s="217"/>
    </row>
    <row r="238" spans="3:14" x14ac:dyDescent="0.25">
      <c r="C238" s="217"/>
      <c r="D238" s="217"/>
      <c r="E238" s="217"/>
      <c r="F238" s="217"/>
      <c r="G238" s="217"/>
      <c r="H238" s="217"/>
      <c r="I238" s="217"/>
      <c r="J238" s="217"/>
      <c r="K238" s="217"/>
      <c r="L238" s="217"/>
      <c r="M238" s="217"/>
      <c r="N238" s="217"/>
    </row>
    <row r="239" spans="3:14" x14ac:dyDescent="0.25">
      <c r="C239" s="217"/>
      <c r="D239" s="217"/>
      <c r="E239" s="217"/>
      <c r="F239" s="217"/>
      <c r="G239" s="217"/>
      <c r="H239" s="217"/>
      <c r="I239" s="217"/>
      <c r="J239" s="217"/>
      <c r="K239" s="217"/>
      <c r="L239" s="217"/>
      <c r="M239" s="217"/>
      <c r="N239" s="217"/>
    </row>
    <row r="240" spans="3:14" x14ac:dyDescent="0.25">
      <c r="C240" s="217"/>
      <c r="D240" s="217"/>
      <c r="E240" s="217"/>
      <c r="F240" s="217"/>
      <c r="G240" s="217"/>
      <c r="H240" s="217"/>
      <c r="I240" s="217"/>
      <c r="J240" s="217"/>
      <c r="K240" s="217"/>
      <c r="L240" s="217"/>
      <c r="M240" s="217"/>
      <c r="N240" s="217"/>
    </row>
    <row r="241" spans="3:14" x14ac:dyDescent="0.25">
      <c r="C241" s="217"/>
      <c r="D241" s="217"/>
      <c r="E241" s="217"/>
      <c r="F241" s="217"/>
      <c r="G241" s="217"/>
      <c r="H241" s="217"/>
      <c r="I241" s="217"/>
      <c r="J241" s="217"/>
      <c r="K241" s="217"/>
      <c r="L241" s="217"/>
      <c r="M241" s="217"/>
      <c r="N241" s="217"/>
    </row>
    <row r="242" spans="3:14" x14ac:dyDescent="0.25">
      <c r="C242" s="217"/>
      <c r="D242" s="217"/>
      <c r="E242" s="217"/>
      <c r="F242" s="217"/>
      <c r="G242" s="217"/>
      <c r="H242" s="217"/>
      <c r="I242" s="217"/>
      <c r="J242" s="217"/>
      <c r="K242" s="217"/>
      <c r="L242" s="217"/>
      <c r="M242" s="217"/>
      <c r="N242" s="217"/>
    </row>
    <row r="243" spans="3:14" x14ac:dyDescent="0.25">
      <c r="C243" s="217"/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</row>
    <row r="244" spans="3:14" x14ac:dyDescent="0.25">
      <c r="C244" s="217"/>
      <c r="D244" s="217"/>
      <c r="E244" s="217"/>
      <c r="F244" s="217"/>
      <c r="G244" s="217"/>
      <c r="H244" s="217"/>
      <c r="I244" s="217"/>
      <c r="J244" s="217"/>
      <c r="K244" s="217"/>
      <c r="L244" s="217"/>
      <c r="M244" s="217"/>
      <c r="N244" s="217"/>
    </row>
    <row r="245" spans="3:14" x14ac:dyDescent="0.25">
      <c r="C245" s="217"/>
      <c r="D245" s="217"/>
      <c r="E245" s="217"/>
      <c r="F245" s="217"/>
      <c r="G245" s="217"/>
      <c r="H245" s="217"/>
      <c r="I245" s="217"/>
      <c r="J245" s="217"/>
      <c r="K245" s="217"/>
      <c r="L245" s="217"/>
      <c r="M245" s="217"/>
      <c r="N245" s="217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3" orientation="landscape" r:id="rId1"/>
  <headerFooter>
    <oddFooter>&amp;RPag.  &amp;P</oddFooter>
  </headerFooter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  <pageSetUpPr fitToPage="1"/>
  </sheetPr>
  <dimension ref="A1:R245"/>
  <sheetViews>
    <sheetView showGridLines="0" zoomScale="80" zoomScaleNormal="80" workbookViewId="0">
      <pane xSplit="1" topLeftCell="B1" activePane="topRight" state="frozen"/>
      <selection pane="topRight" activeCell="Q13" sqref="Q13"/>
    </sheetView>
  </sheetViews>
  <sheetFormatPr defaultRowHeight="15" x14ac:dyDescent="0.25"/>
  <cols>
    <col min="1" max="1" width="49.85546875" style="222" customWidth="1"/>
    <col min="2" max="2" width="12" style="217" customWidth="1"/>
    <col min="3" max="8" width="11.85546875" style="217" customWidth="1"/>
    <col min="9" max="14" width="11.85546875" style="375" customWidth="1"/>
    <col min="15" max="15" width="11.28515625" style="384" bestFit="1" customWidth="1"/>
    <col min="16" max="16" width="9.42578125" style="375" bestFit="1" customWidth="1"/>
    <col min="17" max="17" width="11.85546875" style="375" bestFit="1" customWidth="1"/>
    <col min="18" max="18" width="9.140625" style="375"/>
  </cols>
  <sheetData>
    <row r="1" spans="1:18" ht="51" customHeight="1" x14ac:dyDescent="0.25"/>
    <row r="2" spans="1:18" ht="15.75" x14ac:dyDescent="0.25">
      <c r="A2" s="492"/>
      <c r="B2" s="492"/>
      <c r="C2" s="492"/>
      <c r="D2" s="492"/>
      <c r="E2" s="492"/>
    </row>
    <row r="3" spans="1:18" ht="15.75" x14ac:dyDescent="0.25">
      <c r="A3" s="492"/>
      <c r="B3" s="492"/>
      <c r="C3" s="492"/>
      <c r="D3" s="492"/>
      <c r="E3" s="492"/>
    </row>
    <row r="4" spans="1:18" ht="21" customHeight="1" x14ac:dyDescent="0.25"/>
    <row r="5" spans="1:18" s="374" customFormat="1" ht="18.75" customHeight="1" x14ac:dyDescent="0.25">
      <c r="A5" s="493" t="s">
        <v>253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  <c r="R5" s="376"/>
    </row>
    <row r="6" spans="1:18" s="374" customFormat="1" ht="20.25" customHeight="1" x14ac:dyDescent="0.25">
      <c r="A6" s="493" t="s">
        <v>286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  <c r="R6" s="376"/>
    </row>
    <row r="7" spans="1:18" s="225" customFormat="1" ht="22.5" customHeight="1" x14ac:dyDescent="0.2">
      <c r="A7" s="494" t="s">
        <v>3</v>
      </c>
      <c r="B7" s="496" t="s">
        <v>255</v>
      </c>
      <c r="C7" s="381" t="s">
        <v>256</v>
      </c>
      <c r="D7" s="381" t="s">
        <v>257</v>
      </c>
      <c r="E7" s="381" t="s">
        <v>258</v>
      </c>
      <c r="F7" s="381" t="s">
        <v>259</v>
      </c>
      <c r="G7" s="381" t="s">
        <v>260</v>
      </c>
      <c r="H7" s="381" t="s">
        <v>261</v>
      </c>
      <c r="I7" s="381" t="s">
        <v>262</v>
      </c>
      <c r="J7" s="381" t="s">
        <v>263</v>
      </c>
      <c r="K7" s="381" t="s">
        <v>264</v>
      </c>
      <c r="L7" s="381" t="s">
        <v>265</v>
      </c>
      <c r="M7" s="381" t="s">
        <v>266</v>
      </c>
      <c r="N7" s="381" t="s">
        <v>267</v>
      </c>
      <c r="O7" s="498" t="s">
        <v>268</v>
      </c>
      <c r="P7" s="499"/>
      <c r="Q7" s="500"/>
      <c r="R7" s="377"/>
    </row>
    <row r="8" spans="1:18" s="225" customFormat="1" ht="18" customHeight="1" x14ac:dyDescent="0.2">
      <c r="A8" s="495"/>
      <c r="B8" s="497"/>
      <c r="C8" s="381" t="s">
        <v>269</v>
      </c>
      <c r="D8" s="381" t="s">
        <v>269</v>
      </c>
      <c r="E8" s="381" t="s">
        <v>269</v>
      </c>
      <c r="F8" s="381" t="s">
        <v>269</v>
      </c>
      <c r="G8" s="381" t="s">
        <v>269</v>
      </c>
      <c r="H8" s="381" t="s">
        <v>269</v>
      </c>
      <c r="I8" s="381" t="s">
        <v>269</v>
      </c>
      <c r="J8" s="381" t="s">
        <v>269</v>
      </c>
      <c r="K8" s="381" t="s">
        <v>269</v>
      </c>
      <c r="L8" s="381" t="s">
        <v>269</v>
      </c>
      <c r="M8" s="381" t="s">
        <v>269</v>
      </c>
      <c r="N8" s="381" t="s">
        <v>269</v>
      </c>
      <c r="O8" s="383" t="s">
        <v>270</v>
      </c>
      <c r="P8" s="381" t="s">
        <v>269</v>
      </c>
      <c r="Q8" s="381" t="s">
        <v>1</v>
      </c>
      <c r="R8" s="377"/>
    </row>
    <row r="9" spans="1:18" ht="25.5" customHeight="1" x14ac:dyDescent="0.25">
      <c r="A9" s="360" t="s">
        <v>238</v>
      </c>
      <c r="B9" s="502" t="s">
        <v>252</v>
      </c>
      <c r="C9" s="369">
        <v>758</v>
      </c>
      <c r="D9" s="369">
        <v>726</v>
      </c>
      <c r="E9" s="369">
        <v>842</v>
      </c>
      <c r="F9" s="369">
        <v>853</v>
      </c>
      <c r="G9" s="369">
        <v>819</v>
      </c>
      <c r="H9" s="460">
        <v>796</v>
      </c>
      <c r="I9" s="369">
        <v>872</v>
      </c>
      <c r="J9" s="369">
        <v>1014</v>
      </c>
      <c r="K9" s="369">
        <v>1010</v>
      </c>
      <c r="L9" s="369">
        <v>876</v>
      </c>
      <c r="M9" s="369">
        <v>987</v>
      </c>
      <c r="N9" s="369">
        <v>854</v>
      </c>
      <c r="O9" s="387" t="s">
        <v>333</v>
      </c>
      <c r="P9" s="387">
        <f>SUM(C9:N9)</f>
        <v>10407</v>
      </c>
      <c r="Q9" s="388" t="s">
        <v>333</v>
      </c>
    </row>
    <row r="10" spans="1:18" ht="25.5" customHeight="1" x14ac:dyDescent="0.25">
      <c r="A10" s="360" t="s">
        <v>239</v>
      </c>
      <c r="B10" s="503"/>
      <c r="C10" s="369">
        <v>6653</v>
      </c>
      <c r="D10" s="369">
        <v>6021</v>
      </c>
      <c r="E10" s="369">
        <v>5578</v>
      </c>
      <c r="F10" s="369">
        <v>5014</v>
      </c>
      <c r="G10" s="369">
        <v>5842</v>
      </c>
      <c r="H10" s="460">
        <v>5957</v>
      </c>
      <c r="I10" s="369">
        <v>5587</v>
      </c>
      <c r="J10" s="369">
        <v>6130</v>
      </c>
      <c r="K10" s="369">
        <v>6191</v>
      </c>
      <c r="L10" s="369">
        <v>6035</v>
      </c>
      <c r="M10" s="369">
        <v>5759</v>
      </c>
      <c r="N10" s="369">
        <v>7110</v>
      </c>
      <c r="O10" s="387" t="s">
        <v>333</v>
      </c>
      <c r="P10" s="387">
        <f>SUM(C10:N10)</f>
        <v>71877</v>
      </c>
      <c r="Q10" s="388" t="s">
        <v>333</v>
      </c>
    </row>
    <row r="11" spans="1:18" ht="25.5" customHeight="1" x14ac:dyDescent="0.25">
      <c r="A11" s="360" t="s">
        <v>240</v>
      </c>
      <c r="B11" s="503"/>
      <c r="C11" s="369">
        <v>1080</v>
      </c>
      <c r="D11" s="369">
        <v>1063</v>
      </c>
      <c r="E11" s="369">
        <v>877</v>
      </c>
      <c r="F11" s="369">
        <v>848</v>
      </c>
      <c r="G11" s="369">
        <v>1017</v>
      </c>
      <c r="H11" s="460">
        <v>1027</v>
      </c>
      <c r="I11" s="369">
        <v>1064</v>
      </c>
      <c r="J11" s="369">
        <v>1228</v>
      </c>
      <c r="K11" s="369">
        <v>1117</v>
      </c>
      <c r="L11" s="369">
        <v>1167</v>
      </c>
      <c r="M11" s="369">
        <v>1371</v>
      </c>
      <c r="N11" s="369">
        <v>1053</v>
      </c>
      <c r="O11" s="387" t="s">
        <v>333</v>
      </c>
      <c r="P11" s="387">
        <f>SUM(C11:N11)</f>
        <v>12912</v>
      </c>
      <c r="Q11" s="388" t="s">
        <v>333</v>
      </c>
    </row>
    <row r="12" spans="1:18" ht="25.5" customHeight="1" thickBot="1" x14ac:dyDescent="0.3">
      <c r="A12" s="360" t="s">
        <v>241</v>
      </c>
      <c r="B12" s="504"/>
      <c r="C12" s="369">
        <v>1017</v>
      </c>
      <c r="D12" s="369">
        <v>1186</v>
      </c>
      <c r="E12" s="369">
        <v>1016</v>
      </c>
      <c r="F12" s="369">
        <v>644</v>
      </c>
      <c r="G12" s="369">
        <v>846</v>
      </c>
      <c r="H12" s="460">
        <v>877</v>
      </c>
      <c r="I12" s="369">
        <v>1137</v>
      </c>
      <c r="J12" s="369">
        <v>1544</v>
      </c>
      <c r="K12" s="369">
        <v>1955</v>
      </c>
      <c r="L12" s="369">
        <v>1835</v>
      </c>
      <c r="M12" s="369">
        <v>1883</v>
      </c>
      <c r="N12" s="369">
        <v>2406</v>
      </c>
      <c r="O12" s="387" t="s">
        <v>333</v>
      </c>
      <c r="P12" s="387">
        <f>SUM(C12:N12)</f>
        <v>16346</v>
      </c>
      <c r="Q12" s="388" t="s">
        <v>333</v>
      </c>
    </row>
    <row r="13" spans="1:18" s="328" customFormat="1" ht="19.5" customHeight="1" x14ac:dyDescent="0.25">
      <c r="A13" s="362" t="s">
        <v>2</v>
      </c>
      <c r="B13" s="363"/>
      <c r="C13" s="364">
        <f>SUM(C9:C12)</f>
        <v>9508</v>
      </c>
      <c r="D13" s="364">
        <f t="shared" ref="D13:P13" si="0">SUM(D9:D12)</f>
        <v>8996</v>
      </c>
      <c r="E13" s="364">
        <f t="shared" si="0"/>
        <v>8313</v>
      </c>
      <c r="F13" s="364">
        <f t="shared" si="0"/>
        <v>7359</v>
      </c>
      <c r="G13" s="364">
        <f t="shared" si="0"/>
        <v>8524</v>
      </c>
      <c r="H13" s="364">
        <f t="shared" si="0"/>
        <v>8657</v>
      </c>
      <c r="I13" s="364">
        <f t="shared" si="0"/>
        <v>8660</v>
      </c>
      <c r="J13" s="364">
        <f t="shared" si="0"/>
        <v>9916</v>
      </c>
      <c r="K13" s="364">
        <f t="shared" si="0"/>
        <v>10273</v>
      </c>
      <c r="L13" s="364">
        <f t="shared" si="0"/>
        <v>9913</v>
      </c>
      <c r="M13" s="364">
        <f t="shared" si="0"/>
        <v>10000</v>
      </c>
      <c r="N13" s="364">
        <f t="shared" si="0"/>
        <v>11423</v>
      </c>
      <c r="O13" s="364">
        <f t="shared" si="0"/>
        <v>0</v>
      </c>
      <c r="P13" s="364">
        <f t="shared" si="0"/>
        <v>111542</v>
      </c>
      <c r="Q13" s="364"/>
      <c r="R13" s="378"/>
    </row>
    <row r="14" spans="1:18" ht="15.75" x14ac:dyDescent="0.25">
      <c r="I14" s="386"/>
      <c r="J14" s="386"/>
      <c r="K14" s="386"/>
      <c r="L14" s="386"/>
      <c r="M14" s="386"/>
      <c r="N14" s="386"/>
      <c r="O14" s="396"/>
      <c r="P14" s="395"/>
      <c r="Q14" s="395"/>
    </row>
    <row r="15" spans="1:18" ht="15.75" x14ac:dyDescent="0.25">
      <c r="I15" s="386"/>
      <c r="J15" s="386"/>
      <c r="K15" s="386"/>
      <c r="L15" s="386"/>
      <c r="M15" s="386"/>
      <c r="N15" s="386"/>
      <c r="O15" s="396"/>
      <c r="P15" s="395"/>
      <c r="Q15" s="395"/>
    </row>
    <row r="16" spans="1:18" ht="15.75" x14ac:dyDescent="0.25">
      <c r="A16" s="368" t="s">
        <v>254</v>
      </c>
      <c r="I16" s="386"/>
      <c r="J16" s="386"/>
      <c r="K16" s="386"/>
      <c r="L16" s="386"/>
      <c r="M16" s="386"/>
      <c r="N16" s="386"/>
      <c r="O16" s="396"/>
      <c r="P16" s="395"/>
      <c r="Q16" s="395"/>
    </row>
    <row r="17" spans="9:17" ht="15.75" x14ac:dyDescent="0.25">
      <c r="I17" s="386"/>
      <c r="J17" s="386"/>
      <c r="K17" s="386"/>
      <c r="L17" s="386"/>
      <c r="M17" s="386"/>
      <c r="N17" s="386"/>
      <c r="O17" s="396"/>
      <c r="P17" s="395"/>
      <c r="Q17" s="395"/>
    </row>
    <row r="18" spans="9:17" ht="15.75" x14ac:dyDescent="0.25">
      <c r="I18" s="386"/>
      <c r="J18" s="386"/>
      <c r="K18" s="386"/>
      <c r="L18" s="386"/>
      <c r="M18" s="386"/>
      <c r="N18" s="386"/>
      <c r="O18" s="396"/>
      <c r="P18" s="395"/>
      <c r="Q18" s="395"/>
    </row>
    <row r="19" spans="9:17" ht="15.75" x14ac:dyDescent="0.25">
      <c r="I19" s="386"/>
      <c r="J19" s="386"/>
      <c r="K19" s="386"/>
      <c r="L19" s="386"/>
      <c r="M19" s="386"/>
      <c r="N19" s="386"/>
      <c r="O19" s="396"/>
      <c r="P19" s="395"/>
      <c r="Q19" s="395"/>
    </row>
    <row r="20" spans="9:17" ht="15.75" x14ac:dyDescent="0.25">
      <c r="I20" s="386"/>
      <c r="J20" s="386"/>
      <c r="K20" s="386"/>
      <c r="L20" s="386"/>
      <c r="M20" s="386"/>
      <c r="N20" s="386"/>
      <c r="O20" s="396"/>
      <c r="P20" s="395"/>
      <c r="Q20" s="395"/>
    </row>
    <row r="21" spans="9:17" ht="15.75" x14ac:dyDescent="0.25">
      <c r="I21" s="386"/>
      <c r="J21" s="386"/>
      <c r="K21" s="386"/>
      <c r="L21" s="386"/>
      <c r="M21" s="386"/>
      <c r="N21" s="386"/>
      <c r="O21" s="396"/>
      <c r="P21" s="395"/>
      <c r="Q21" s="395"/>
    </row>
    <row r="22" spans="9:17" ht="15.75" x14ac:dyDescent="0.25">
      <c r="I22" s="386"/>
      <c r="J22" s="386"/>
      <c r="K22" s="386"/>
      <c r="L22" s="386"/>
      <c r="M22" s="386"/>
      <c r="N22" s="386"/>
      <c r="O22" s="396"/>
      <c r="P22" s="395"/>
      <c r="Q22" s="395"/>
    </row>
    <row r="23" spans="9:17" ht="15.75" x14ac:dyDescent="0.25">
      <c r="I23" s="386"/>
      <c r="J23" s="386"/>
      <c r="K23" s="386"/>
      <c r="L23" s="386"/>
      <c r="M23" s="386"/>
      <c r="N23" s="386"/>
      <c r="O23" s="396"/>
      <c r="P23" s="395"/>
      <c r="Q23" s="395"/>
    </row>
    <row r="24" spans="9:17" ht="15.75" x14ac:dyDescent="0.25">
      <c r="I24" s="386"/>
      <c r="J24" s="386"/>
      <c r="K24" s="386"/>
      <c r="L24" s="386"/>
      <c r="M24" s="386"/>
      <c r="N24" s="386"/>
      <c r="O24" s="396"/>
      <c r="P24" s="395"/>
      <c r="Q24" s="395"/>
    </row>
    <row r="25" spans="9:17" ht="15.75" x14ac:dyDescent="0.25">
      <c r="I25" s="386"/>
      <c r="J25" s="386"/>
      <c r="K25" s="386"/>
      <c r="L25" s="386"/>
      <c r="M25" s="386"/>
      <c r="N25" s="386"/>
      <c r="O25" s="396"/>
      <c r="P25" s="395"/>
      <c r="Q25" s="395"/>
    </row>
    <row r="26" spans="9:17" ht="15.75" x14ac:dyDescent="0.25">
      <c r="I26" s="386"/>
      <c r="J26" s="386"/>
      <c r="K26" s="386"/>
      <c r="L26" s="386"/>
      <c r="M26" s="386"/>
      <c r="N26" s="386"/>
      <c r="O26" s="396"/>
      <c r="P26" s="395"/>
      <c r="Q26" s="395"/>
    </row>
    <row r="27" spans="9:17" ht="15.75" x14ac:dyDescent="0.25">
      <c r="I27" s="386"/>
      <c r="J27" s="386"/>
      <c r="K27" s="386"/>
      <c r="L27" s="386"/>
      <c r="M27" s="386"/>
      <c r="N27" s="386"/>
      <c r="O27" s="396"/>
      <c r="P27" s="395"/>
      <c r="Q27" s="395"/>
    </row>
    <row r="28" spans="9:17" ht="15.75" x14ac:dyDescent="0.25">
      <c r="I28" s="386"/>
      <c r="J28" s="386"/>
      <c r="K28" s="386"/>
      <c r="L28" s="386"/>
      <c r="M28" s="386"/>
      <c r="N28" s="386"/>
      <c r="O28" s="396"/>
      <c r="P28" s="395"/>
      <c r="Q28" s="395"/>
    </row>
    <row r="29" spans="9:17" ht="15.75" x14ac:dyDescent="0.25">
      <c r="I29" s="386"/>
      <c r="J29" s="386"/>
      <c r="K29" s="386"/>
      <c r="L29" s="386"/>
      <c r="M29" s="386"/>
      <c r="N29" s="386"/>
      <c r="O29" s="396"/>
      <c r="P29" s="395"/>
      <c r="Q29" s="395"/>
    </row>
    <row r="30" spans="9:17" ht="15.75" x14ac:dyDescent="0.25">
      <c r="I30" s="386"/>
      <c r="J30" s="386"/>
      <c r="K30" s="386"/>
      <c r="L30" s="386"/>
      <c r="M30" s="386"/>
      <c r="N30" s="386"/>
      <c r="O30" s="396"/>
      <c r="P30" s="395"/>
      <c r="Q30" s="395"/>
    </row>
    <row r="31" spans="9:17" ht="15.75" x14ac:dyDescent="0.25">
      <c r="I31" s="386"/>
      <c r="J31" s="386"/>
      <c r="K31" s="386"/>
      <c r="L31" s="386"/>
      <c r="M31" s="386"/>
      <c r="N31" s="386"/>
      <c r="O31" s="396"/>
      <c r="P31" s="395"/>
      <c r="Q31" s="395"/>
    </row>
    <row r="32" spans="9:17" ht="15.75" x14ac:dyDescent="0.25">
      <c r="I32" s="386"/>
      <c r="J32" s="386"/>
      <c r="K32" s="386"/>
      <c r="L32" s="386"/>
      <c r="M32" s="386"/>
      <c r="N32" s="386"/>
      <c r="O32" s="396"/>
      <c r="P32" s="395"/>
      <c r="Q32" s="395"/>
    </row>
    <row r="33" spans="9:14" x14ac:dyDescent="0.25">
      <c r="I33" s="400"/>
      <c r="J33" s="400"/>
      <c r="K33" s="400"/>
      <c r="L33" s="400"/>
      <c r="M33" s="400"/>
      <c r="N33" s="400"/>
    </row>
    <row r="34" spans="9:14" x14ac:dyDescent="0.25">
      <c r="I34" s="400"/>
      <c r="J34" s="400"/>
      <c r="K34" s="400"/>
      <c r="L34" s="400"/>
      <c r="M34" s="400"/>
      <c r="N34" s="400"/>
    </row>
    <row r="35" spans="9:14" x14ac:dyDescent="0.25">
      <c r="I35" s="400"/>
      <c r="J35" s="400"/>
      <c r="K35" s="400"/>
      <c r="L35" s="400"/>
      <c r="M35" s="400"/>
      <c r="N35" s="400"/>
    </row>
    <row r="36" spans="9:14" x14ac:dyDescent="0.25">
      <c r="I36" s="400"/>
      <c r="J36" s="400"/>
      <c r="K36" s="400"/>
      <c r="L36" s="400"/>
      <c r="M36" s="400"/>
      <c r="N36" s="400"/>
    </row>
    <row r="37" spans="9:14" x14ac:dyDescent="0.25">
      <c r="I37" s="400"/>
      <c r="J37" s="400"/>
      <c r="K37" s="400"/>
      <c r="L37" s="400"/>
      <c r="M37" s="400"/>
      <c r="N37" s="400"/>
    </row>
    <row r="38" spans="9:14" x14ac:dyDescent="0.25">
      <c r="I38" s="400"/>
      <c r="J38" s="400"/>
      <c r="K38" s="400"/>
      <c r="L38" s="400"/>
      <c r="M38" s="400"/>
      <c r="N38" s="400"/>
    </row>
    <row r="39" spans="9:14" x14ac:dyDescent="0.25">
      <c r="I39" s="400"/>
      <c r="J39" s="400"/>
      <c r="K39" s="400"/>
      <c r="L39" s="400"/>
      <c r="M39" s="400"/>
      <c r="N39" s="400"/>
    </row>
    <row r="40" spans="9:14" x14ac:dyDescent="0.25">
      <c r="I40" s="400"/>
      <c r="J40" s="400"/>
      <c r="K40" s="400"/>
      <c r="L40" s="400"/>
      <c r="M40" s="400"/>
      <c r="N40" s="400"/>
    </row>
    <row r="41" spans="9:14" x14ac:dyDescent="0.25">
      <c r="I41" s="400"/>
      <c r="J41" s="400"/>
      <c r="K41" s="400"/>
      <c r="L41" s="400"/>
      <c r="M41" s="400"/>
      <c r="N41" s="400"/>
    </row>
    <row r="42" spans="9:14" x14ac:dyDescent="0.25">
      <c r="I42" s="400"/>
      <c r="J42" s="400"/>
      <c r="K42" s="400"/>
      <c r="L42" s="400"/>
      <c r="M42" s="400"/>
      <c r="N42" s="400"/>
    </row>
    <row r="43" spans="9:14" x14ac:dyDescent="0.25">
      <c r="I43" s="400"/>
      <c r="J43" s="400"/>
      <c r="K43" s="400"/>
      <c r="L43" s="400"/>
      <c r="M43" s="400"/>
      <c r="N43" s="400"/>
    </row>
    <row r="44" spans="9:14" x14ac:dyDescent="0.25">
      <c r="I44" s="400"/>
      <c r="J44" s="400"/>
      <c r="K44" s="400"/>
      <c r="L44" s="400"/>
      <c r="M44" s="400"/>
      <c r="N44" s="400"/>
    </row>
    <row r="45" spans="9:14" x14ac:dyDescent="0.25">
      <c r="I45" s="400"/>
      <c r="J45" s="400"/>
      <c r="K45" s="400"/>
      <c r="L45" s="400"/>
      <c r="M45" s="400"/>
      <c r="N45" s="400"/>
    </row>
    <row r="46" spans="9:14" x14ac:dyDescent="0.25">
      <c r="I46" s="400"/>
      <c r="J46" s="400"/>
      <c r="K46" s="400"/>
      <c r="L46" s="400"/>
      <c r="M46" s="400"/>
      <c r="N46" s="400"/>
    </row>
    <row r="47" spans="9:14" x14ac:dyDescent="0.25">
      <c r="I47" s="400"/>
      <c r="J47" s="400"/>
      <c r="K47" s="400"/>
      <c r="L47" s="400"/>
      <c r="M47" s="400"/>
      <c r="N47" s="400"/>
    </row>
    <row r="48" spans="9:14" x14ac:dyDescent="0.25">
      <c r="I48" s="400"/>
      <c r="J48" s="400"/>
      <c r="K48" s="400"/>
      <c r="L48" s="400"/>
      <c r="M48" s="400"/>
      <c r="N48" s="400"/>
    </row>
    <row r="49" spans="9:14" x14ac:dyDescent="0.25">
      <c r="I49" s="400"/>
      <c r="J49" s="400"/>
      <c r="K49" s="400"/>
      <c r="L49" s="400"/>
      <c r="M49" s="400"/>
      <c r="N49" s="400"/>
    </row>
    <row r="50" spans="9:14" x14ac:dyDescent="0.25">
      <c r="I50" s="400"/>
      <c r="J50" s="400"/>
      <c r="K50" s="400"/>
      <c r="L50" s="400"/>
      <c r="M50" s="400"/>
      <c r="N50" s="400"/>
    </row>
    <row r="51" spans="9:14" x14ac:dyDescent="0.25">
      <c r="I51" s="400"/>
      <c r="J51" s="400"/>
      <c r="K51" s="400"/>
      <c r="L51" s="400"/>
      <c r="M51" s="400"/>
      <c r="N51" s="400"/>
    </row>
    <row r="52" spans="9:14" x14ac:dyDescent="0.25">
      <c r="I52" s="400"/>
      <c r="J52" s="400"/>
      <c r="K52" s="400"/>
      <c r="L52" s="400"/>
      <c r="M52" s="400"/>
      <c r="N52" s="400"/>
    </row>
    <row r="53" spans="9:14" x14ac:dyDescent="0.25">
      <c r="I53" s="400"/>
      <c r="J53" s="400"/>
      <c r="K53" s="400"/>
      <c r="L53" s="400"/>
      <c r="M53" s="400"/>
      <c r="N53" s="400"/>
    </row>
    <row r="54" spans="9:14" x14ac:dyDescent="0.25">
      <c r="I54" s="400"/>
      <c r="J54" s="400"/>
      <c r="K54" s="400"/>
      <c r="L54" s="400"/>
      <c r="M54" s="400"/>
      <c r="N54" s="400"/>
    </row>
    <row r="55" spans="9:14" x14ac:dyDescent="0.25">
      <c r="I55" s="400"/>
      <c r="J55" s="400"/>
      <c r="K55" s="400"/>
      <c r="L55" s="400"/>
      <c r="M55" s="400"/>
      <c r="N55" s="400"/>
    </row>
    <row r="56" spans="9:14" x14ac:dyDescent="0.25">
      <c r="I56" s="400"/>
      <c r="J56" s="400"/>
      <c r="K56" s="400"/>
      <c r="L56" s="400"/>
      <c r="M56" s="400"/>
      <c r="N56" s="400"/>
    </row>
    <row r="57" spans="9:14" x14ac:dyDescent="0.25">
      <c r="I57" s="400"/>
      <c r="J57" s="400"/>
      <c r="K57" s="400"/>
      <c r="L57" s="400"/>
      <c r="M57" s="400"/>
      <c r="N57" s="400"/>
    </row>
    <row r="58" spans="9:14" x14ac:dyDescent="0.25">
      <c r="I58" s="400"/>
      <c r="J58" s="400"/>
      <c r="K58" s="400"/>
      <c r="L58" s="400"/>
      <c r="M58" s="400"/>
      <c r="N58" s="400"/>
    </row>
    <row r="59" spans="9:14" x14ac:dyDescent="0.25">
      <c r="I59" s="400"/>
      <c r="J59" s="400"/>
      <c r="K59" s="400"/>
      <c r="L59" s="400"/>
      <c r="M59" s="400"/>
      <c r="N59" s="400"/>
    </row>
    <row r="60" spans="9:14" x14ac:dyDescent="0.25">
      <c r="I60" s="400"/>
      <c r="J60" s="400"/>
      <c r="K60" s="400"/>
      <c r="L60" s="400"/>
      <c r="M60" s="400"/>
      <c r="N60" s="400"/>
    </row>
    <row r="61" spans="9:14" x14ac:dyDescent="0.25">
      <c r="I61" s="400"/>
      <c r="J61" s="400"/>
      <c r="K61" s="400"/>
      <c r="L61" s="400"/>
      <c r="M61" s="400"/>
      <c r="N61" s="400"/>
    </row>
    <row r="62" spans="9:14" x14ac:dyDescent="0.25">
      <c r="I62" s="400"/>
      <c r="J62" s="400"/>
      <c r="K62" s="400"/>
      <c r="L62" s="400"/>
      <c r="M62" s="400"/>
      <c r="N62" s="400"/>
    </row>
    <row r="63" spans="9:14" x14ac:dyDescent="0.25">
      <c r="I63" s="400"/>
      <c r="J63" s="400"/>
      <c r="K63" s="400"/>
      <c r="L63" s="400"/>
      <c r="M63" s="400"/>
      <c r="N63" s="400"/>
    </row>
    <row r="64" spans="9:14" x14ac:dyDescent="0.25">
      <c r="I64" s="400"/>
      <c r="J64" s="400"/>
      <c r="K64" s="400"/>
      <c r="L64" s="400"/>
      <c r="M64" s="400"/>
      <c r="N64" s="400"/>
    </row>
    <row r="65" spans="9:14" x14ac:dyDescent="0.25">
      <c r="I65" s="400"/>
      <c r="J65" s="400"/>
      <c r="K65" s="400"/>
      <c r="L65" s="400"/>
      <c r="M65" s="400"/>
      <c r="N65" s="400"/>
    </row>
    <row r="66" spans="9:14" x14ac:dyDescent="0.25">
      <c r="I66" s="400"/>
      <c r="J66" s="400"/>
      <c r="K66" s="400"/>
      <c r="L66" s="400"/>
      <c r="M66" s="400"/>
      <c r="N66" s="400"/>
    </row>
    <row r="67" spans="9:14" x14ac:dyDescent="0.25">
      <c r="I67" s="400"/>
      <c r="J67" s="400"/>
      <c r="K67" s="400"/>
      <c r="L67" s="400"/>
      <c r="M67" s="400"/>
      <c r="N67" s="400"/>
    </row>
    <row r="68" spans="9:14" x14ac:dyDescent="0.25">
      <c r="I68" s="400"/>
      <c r="J68" s="400"/>
      <c r="K68" s="400"/>
      <c r="L68" s="400"/>
      <c r="M68" s="400"/>
      <c r="N68" s="400"/>
    </row>
    <row r="69" spans="9:14" x14ac:dyDescent="0.25">
      <c r="I69" s="400"/>
      <c r="J69" s="400"/>
      <c r="K69" s="400"/>
      <c r="L69" s="400"/>
      <c r="M69" s="400"/>
      <c r="N69" s="400"/>
    </row>
    <row r="70" spans="9:14" x14ac:dyDescent="0.25">
      <c r="I70" s="400"/>
      <c r="J70" s="400"/>
      <c r="K70" s="400"/>
      <c r="L70" s="400"/>
      <c r="M70" s="400"/>
      <c r="N70" s="400"/>
    </row>
    <row r="71" spans="9:14" x14ac:dyDescent="0.25">
      <c r="I71" s="400"/>
      <c r="J71" s="400"/>
      <c r="K71" s="400"/>
      <c r="L71" s="400"/>
      <c r="M71" s="400"/>
      <c r="N71" s="400"/>
    </row>
    <row r="72" spans="9:14" x14ac:dyDescent="0.25">
      <c r="I72" s="400"/>
      <c r="J72" s="400"/>
      <c r="K72" s="400"/>
      <c r="L72" s="400"/>
      <c r="M72" s="400"/>
      <c r="N72" s="400"/>
    </row>
    <row r="73" spans="9:14" x14ac:dyDescent="0.25">
      <c r="I73" s="400"/>
      <c r="J73" s="400"/>
      <c r="K73" s="400"/>
      <c r="L73" s="400"/>
      <c r="M73" s="400"/>
      <c r="N73" s="400"/>
    </row>
    <row r="74" spans="9:14" x14ac:dyDescent="0.25">
      <c r="I74" s="400"/>
      <c r="J74" s="400"/>
      <c r="K74" s="400"/>
      <c r="L74" s="400"/>
      <c r="M74" s="400"/>
      <c r="N74" s="400"/>
    </row>
    <row r="75" spans="9:14" x14ac:dyDescent="0.25">
      <c r="I75" s="400"/>
      <c r="J75" s="400"/>
      <c r="K75" s="400"/>
      <c r="L75" s="400"/>
      <c r="M75" s="400"/>
      <c r="N75" s="400"/>
    </row>
    <row r="76" spans="9:14" x14ac:dyDescent="0.25">
      <c r="I76" s="400"/>
      <c r="J76" s="400"/>
      <c r="K76" s="400"/>
      <c r="L76" s="400"/>
      <c r="M76" s="400"/>
      <c r="N76" s="400"/>
    </row>
    <row r="77" spans="9:14" x14ac:dyDescent="0.25">
      <c r="I77" s="400"/>
      <c r="J77" s="400"/>
      <c r="K77" s="400"/>
      <c r="L77" s="400"/>
      <c r="M77" s="400"/>
      <c r="N77" s="400"/>
    </row>
    <row r="78" spans="9:14" x14ac:dyDescent="0.25">
      <c r="I78" s="400"/>
      <c r="J78" s="400"/>
      <c r="K78" s="400"/>
      <c r="L78" s="400"/>
      <c r="M78" s="400"/>
      <c r="N78" s="400"/>
    </row>
    <row r="79" spans="9:14" x14ac:dyDescent="0.25">
      <c r="I79" s="400"/>
      <c r="J79" s="400"/>
      <c r="K79" s="400"/>
      <c r="L79" s="400"/>
      <c r="M79" s="400"/>
      <c r="N79" s="400"/>
    </row>
    <row r="80" spans="9:14" x14ac:dyDescent="0.25">
      <c r="I80" s="400"/>
      <c r="J80" s="400"/>
      <c r="K80" s="400"/>
      <c r="L80" s="400"/>
      <c r="M80" s="400"/>
      <c r="N80" s="400"/>
    </row>
    <row r="81" spans="9:14" x14ac:dyDescent="0.25">
      <c r="I81" s="400"/>
      <c r="J81" s="400"/>
      <c r="K81" s="400"/>
      <c r="L81" s="400"/>
      <c r="M81" s="400"/>
      <c r="N81" s="400"/>
    </row>
    <row r="82" spans="9:14" x14ac:dyDescent="0.25">
      <c r="I82" s="400"/>
      <c r="J82" s="400"/>
      <c r="K82" s="400"/>
      <c r="L82" s="400"/>
      <c r="M82" s="400"/>
      <c r="N82" s="400"/>
    </row>
    <row r="83" spans="9:14" x14ac:dyDescent="0.25">
      <c r="I83" s="400"/>
      <c r="J83" s="400"/>
      <c r="K83" s="400"/>
      <c r="L83" s="400"/>
      <c r="M83" s="400"/>
      <c r="N83" s="400"/>
    </row>
    <row r="84" spans="9:14" x14ac:dyDescent="0.25">
      <c r="I84" s="400"/>
      <c r="J84" s="400"/>
      <c r="K84" s="400"/>
      <c r="L84" s="400"/>
      <c r="M84" s="400"/>
      <c r="N84" s="400"/>
    </row>
    <row r="85" spans="9:14" x14ac:dyDescent="0.25">
      <c r="I85" s="400"/>
      <c r="J85" s="400"/>
      <c r="K85" s="400"/>
      <c r="L85" s="400"/>
      <c r="M85" s="400"/>
      <c r="N85" s="400"/>
    </row>
    <row r="86" spans="9:14" x14ac:dyDescent="0.25">
      <c r="I86" s="400"/>
      <c r="J86" s="400"/>
      <c r="K86" s="400"/>
      <c r="L86" s="400"/>
      <c r="M86" s="400"/>
      <c r="N86" s="400"/>
    </row>
    <row r="87" spans="9:14" x14ac:dyDescent="0.25">
      <c r="I87" s="400"/>
      <c r="J87" s="400"/>
      <c r="K87" s="400"/>
      <c r="L87" s="400"/>
      <c r="M87" s="400"/>
      <c r="N87" s="400"/>
    </row>
    <row r="88" spans="9:14" x14ac:dyDescent="0.25">
      <c r="I88" s="400"/>
      <c r="J88" s="400"/>
      <c r="K88" s="400"/>
      <c r="L88" s="400"/>
      <c r="M88" s="400"/>
      <c r="N88" s="400"/>
    </row>
    <row r="89" spans="9:14" x14ac:dyDescent="0.25">
      <c r="I89" s="400"/>
      <c r="J89" s="400"/>
      <c r="K89" s="400"/>
      <c r="L89" s="400"/>
      <c r="M89" s="400"/>
      <c r="N89" s="400"/>
    </row>
    <row r="90" spans="9:14" x14ac:dyDescent="0.25">
      <c r="I90" s="400"/>
      <c r="J90" s="400"/>
      <c r="K90" s="400"/>
      <c r="L90" s="400"/>
      <c r="M90" s="400"/>
      <c r="N90" s="400"/>
    </row>
    <row r="91" spans="9:14" x14ac:dyDescent="0.25">
      <c r="I91" s="400"/>
      <c r="J91" s="400"/>
      <c r="K91" s="400"/>
      <c r="L91" s="400"/>
      <c r="M91" s="400"/>
      <c r="N91" s="400"/>
    </row>
    <row r="92" spans="9:14" x14ac:dyDescent="0.25">
      <c r="I92" s="400"/>
      <c r="J92" s="400"/>
      <c r="K92" s="400"/>
      <c r="L92" s="400"/>
      <c r="M92" s="400"/>
      <c r="N92" s="400"/>
    </row>
    <row r="93" spans="9:14" x14ac:dyDescent="0.25">
      <c r="I93" s="400"/>
      <c r="J93" s="400"/>
      <c r="K93" s="400"/>
      <c r="L93" s="400"/>
      <c r="M93" s="400"/>
      <c r="N93" s="400"/>
    </row>
    <row r="94" spans="9:14" x14ac:dyDescent="0.25">
      <c r="I94" s="400"/>
      <c r="J94" s="400"/>
      <c r="K94" s="400"/>
      <c r="L94" s="400"/>
      <c r="M94" s="400"/>
      <c r="N94" s="400"/>
    </row>
    <row r="95" spans="9:14" x14ac:dyDescent="0.25">
      <c r="I95" s="400"/>
      <c r="J95" s="400"/>
      <c r="K95" s="400"/>
      <c r="L95" s="400"/>
      <c r="M95" s="400"/>
      <c r="N95" s="400"/>
    </row>
    <row r="96" spans="9:14" x14ac:dyDescent="0.25">
      <c r="I96" s="400"/>
      <c r="J96" s="400"/>
      <c r="K96" s="400"/>
      <c r="L96" s="400"/>
      <c r="M96" s="400"/>
      <c r="N96" s="400"/>
    </row>
    <row r="97" spans="9:14" x14ac:dyDescent="0.25">
      <c r="I97" s="400"/>
      <c r="J97" s="400"/>
      <c r="K97" s="400"/>
      <c r="L97" s="400"/>
      <c r="M97" s="400"/>
      <c r="N97" s="400"/>
    </row>
    <row r="98" spans="9:14" x14ac:dyDescent="0.25">
      <c r="I98" s="400"/>
      <c r="J98" s="400"/>
      <c r="K98" s="400"/>
      <c r="L98" s="400"/>
      <c r="M98" s="400"/>
      <c r="N98" s="400"/>
    </row>
    <row r="99" spans="9:14" x14ac:dyDescent="0.25">
      <c r="I99" s="400"/>
      <c r="J99" s="400"/>
      <c r="K99" s="400"/>
      <c r="L99" s="400"/>
      <c r="M99" s="400"/>
      <c r="N99" s="400"/>
    </row>
    <row r="100" spans="9:14" x14ac:dyDescent="0.25">
      <c r="I100" s="400"/>
      <c r="J100" s="400"/>
      <c r="K100" s="400"/>
      <c r="L100" s="400"/>
      <c r="M100" s="400"/>
      <c r="N100" s="400"/>
    </row>
    <row r="101" spans="9:14" x14ac:dyDescent="0.25">
      <c r="I101" s="400"/>
      <c r="J101" s="400"/>
      <c r="K101" s="400"/>
      <c r="L101" s="400"/>
      <c r="M101" s="400"/>
      <c r="N101" s="400"/>
    </row>
    <row r="102" spans="9:14" x14ac:dyDescent="0.25">
      <c r="I102" s="400"/>
      <c r="J102" s="400"/>
      <c r="K102" s="400"/>
      <c r="L102" s="400"/>
      <c r="M102" s="400"/>
      <c r="N102" s="400"/>
    </row>
    <row r="103" spans="9:14" x14ac:dyDescent="0.25">
      <c r="I103" s="400"/>
      <c r="J103" s="400"/>
      <c r="K103" s="400"/>
      <c r="L103" s="400"/>
      <c r="M103" s="400"/>
      <c r="N103" s="400"/>
    </row>
    <row r="104" spans="9:14" x14ac:dyDescent="0.25">
      <c r="I104" s="400"/>
      <c r="J104" s="400"/>
      <c r="K104" s="400"/>
      <c r="L104" s="400"/>
      <c r="M104" s="400"/>
      <c r="N104" s="400"/>
    </row>
    <row r="105" spans="9:14" x14ac:dyDescent="0.25">
      <c r="I105" s="400"/>
      <c r="J105" s="400"/>
      <c r="K105" s="400"/>
      <c r="L105" s="400"/>
      <c r="M105" s="400"/>
      <c r="N105" s="400"/>
    </row>
    <row r="106" spans="9:14" x14ac:dyDescent="0.25">
      <c r="I106" s="400"/>
      <c r="J106" s="400"/>
      <c r="K106" s="400"/>
      <c r="L106" s="400"/>
      <c r="M106" s="400"/>
      <c r="N106" s="400"/>
    </row>
    <row r="107" spans="9:14" x14ac:dyDescent="0.25">
      <c r="I107" s="400"/>
      <c r="J107" s="400"/>
      <c r="K107" s="400"/>
      <c r="L107" s="400"/>
      <c r="M107" s="400"/>
      <c r="N107" s="400"/>
    </row>
    <row r="108" spans="9:14" x14ac:dyDescent="0.25">
      <c r="I108" s="400"/>
      <c r="J108" s="400"/>
      <c r="K108" s="400"/>
      <c r="L108" s="400"/>
      <c r="M108" s="400"/>
      <c r="N108" s="400"/>
    </row>
    <row r="109" spans="9:14" x14ac:dyDescent="0.25">
      <c r="I109" s="400"/>
      <c r="J109" s="400"/>
      <c r="K109" s="400"/>
      <c r="L109" s="400"/>
      <c r="M109" s="400"/>
      <c r="N109" s="400"/>
    </row>
    <row r="110" spans="9:14" x14ac:dyDescent="0.25">
      <c r="I110" s="400"/>
      <c r="J110" s="400"/>
      <c r="K110" s="400"/>
      <c r="L110" s="400"/>
      <c r="M110" s="400"/>
      <c r="N110" s="400"/>
    </row>
    <row r="111" spans="9:14" x14ac:dyDescent="0.25">
      <c r="I111" s="400"/>
      <c r="J111" s="400"/>
      <c r="K111" s="400"/>
      <c r="L111" s="400"/>
      <c r="M111" s="400"/>
      <c r="N111" s="400"/>
    </row>
    <row r="112" spans="9:14" x14ac:dyDescent="0.25">
      <c r="I112" s="400"/>
      <c r="J112" s="400"/>
      <c r="K112" s="400"/>
      <c r="L112" s="400"/>
      <c r="M112" s="400"/>
      <c r="N112" s="400"/>
    </row>
    <row r="113" spans="9:14" x14ac:dyDescent="0.25">
      <c r="I113" s="400"/>
      <c r="J113" s="400"/>
      <c r="K113" s="400"/>
      <c r="L113" s="400"/>
      <c r="M113" s="400"/>
      <c r="N113" s="400"/>
    </row>
    <row r="114" spans="9:14" x14ac:dyDescent="0.25">
      <c r="I114" s="400"/>
      <c r="J114" s="400"/>
      <c r="K114" s="400"/>
      <c r="L114" s="400"/>
      <c r="M114" s="400"/>
      <c r="N114" s="400"/>
    </row>
    <row r="115" spans="9:14" x14ac:dyDescent="0.25">
      <c r="I115" s="400"/>
      <c r="J115" s="400"/>
      <c r="K115" s="400"/>
      <c r="L115" s="400"/>
      <c r="M115" s="400"/>
      <c r="N115" s="400"/>
    </row>
    <row r="116" spans="9:14" x14ac:dyDescent="0.25">
      <c r="I116" s="400"/>
      <c r="J116" s="400"/>
      <c r="K116" s="400"/>
      <c r="L116" s="400"/>
      <c r="M116" s="400"/>
      <c r="N116" s="400"/>
    </row>
    <row r="117" spans="9:14" x14ac:dyDescent="0.25">
      <c r="I117" s="400"/>
      <c r="J117" s="400"/>
      <c r="K117" s="400"/>
      <c r="L117" s="400"/>
      <c r="M117" s="400"/>
      <c r="N117" s="400"/>
    </row>
    <row r="118" spans="9:14" x14ac:dyDescent="0.25">
      <c r="I118" s="400"/>
      <c r="J118" s="400"/>
      <c r="K118" s="400"/>
      <c r="L118" s="400"/>
      <c r="M118" s="400"/>
      <c r="N118" s="400"/>
    </row>
    <row r="119" spans="9:14" x14ac:dyDescent="0.25">
      <c r="I119" s="400"/>
      <c r="J119" s="400"/>
      <c r="K119" s="400"/>
      <c r="L119" s="400"/>
      <c r="M119" s="400"/>
      <c r="N119" s="400"/>
    </row>
    <row r="120" spans="9:14" x14ac:dyDescent="0.25">
      <c r="I120" s="400"/>
      <c r="J120" s="400"/>
      <c r="K120" s="400"/>
      <c r="L120" s="400"/>
      <c r="M120" s="400"/>
      <c r="N120" s="400"/>
    </row>
    <row r="121" spans="9:14" x14ac:dyDescent="0.25">
      <c r="I121" s="400"/>
      <c r="J121" s="400"/>
      <c r="K121" s="400"/>
      <c r="L121" s="400"/>
      <c r="M121" s="400"/>
      <c r="N121" s="400"/>
    </row>
    <row r="122" spans="9:14" x14ac:dyDescent="0.25">
      <c r="I122" s="400"/>
      <c r="J122" s="400"/>
      <c r="K122" s="400"/>
      <c r="L122" s="400"/>
      <c r="M122" s="400"/>
      <c r="N122" s="400"/>
    </row>
    <row r="123" spans="9:14" x14ac:dyDescent="0.25">
      <c r="I123" s="400"/>
      <c r="J123" s="400"/>
      <c r="K123" s="400"/>
      <c r="L123" s="400"/>
      <c r="M123" s="400"/>
      <c r="N123" s="400"/>
    </row>
    <row r="124" spans="9:14" x14ac:dyDescent="0.25">
      <c r="I124" s="400"/>
      <c r="J124" s="400"/>
      <c r="K124" s="400"/>
      <c r="L124" s="400"/>
      <c r="M124" s="400"/>
      <c r="N124" s="400"/>
    </row>
    <row r="125" spans="9:14" x14ac:dyDescent="0.25">
      <c r="I125" s="400"/>
      <c r="J125" s="400"/>
      <c r="K125" s="400"/>
      <c r="L125" s="400"/>
      <c r="M125" s="400"/>
      <c r="N125" s="400"/>
    </row>
    <row r="126" spans="9:14" x14ac:dyDescent="0.25">
      <c r="I126" s="400"/>
      <c r="J126" s="400"/>
      <c r="K126" s="400"/>
      <c r="L126" s="400"/>
      <c r="M126" s="400"/>
      <c r="N126" s="400"/>
    </row>
    <row r="127" spans="9:14" x14ac:dyDescent="0.25">
      <c r="I127" s="400"/>
      <c r="J127" s="400"/>
      <c r="K127" s="400"/>
      <c r="L127" s="400"/>
      <c r="M127" s="400"/>
      <c r="N127" s="400"/>
    </row>
    <row r="128" spans="9:14" x14ac:dyDescent="0.25">
      <c r="I128" s="400"/>
      <c r="J128" s="400"/>
      <c r="K128" s="400"/>
      <c r="L128" s="400"/>
      <c r="M128" s="400"/>
      <c r="N128" s="400"/>
    </row>
    <row r="129" spans="9:14" x14ac:dyDescent="0.25">
      <c r="I129" s="400"/>
      <c r="J129" s="400"/>
      <c r="K129" s="400"/>
      <c r="L129" s="400"/>
      <c r="M129" s="400"/>
      <c r="N129" s="400"/>
    </row>
    <row r="130" spans="9:14" x14ac:dyDescent="0.25">
      <c r="I130" s="400"/>
      <c r="J130" s="400"/>
      <c r="K130" s="400"/>
      <c r="L130" s="400"/>
      <c r="M130" s="400"/>
      <c r="N130" s="400"/>
    </row>
    <row r="131" spans="9:14" x14ac:dyDescent="0.25">
      <c r="I131" s="400"/>
      <c r="J131" s="400"/>
      <c r="K131" s="400"/>
      <c r="L131" s="400"/>
      <c r="M131" s="400"/>
      <c r="N131" s="400"/>
    </row>
    <row r="132" spans="9:14" x14ac:dyDescent="0.25">
      <c r="I132" s="400"/>
      <c r="J132" s="400"/>
      <c r="K132" s="400"/>
      <c r="L132" s="400"/>
      <c r="M132" s="400"/>
      <c r="N132" s="400"/>
    </row>
    <row r="133" spans="9:14" x14ac:dyDescent="0.25">
      <c r="I133" s="400"/>
      <c r="J133" s="400"/>
      <c r="K133" s="400"/>
      <c r="L133" s="400"/>
      <c r="M133" s="400"/>
      <c r="N133" s="400"/>
    </row>
    <row r="134" spans="9:14" x14ac:dyDescent="0.25">
      <c r="I134" s="400"/>
      <c r="J134" s="400"/>
      <c r="K134" s="400"/>
      <c r="L134" s="400"/>
      <c r="M134" s="400"/>
      <c r="N134" s="400"/>
    </row>
    <row r="135" spans="9:14" x14ac:dyDescent="0.25">
      <c r="I135" s="400"/>
      <c r="J135" s="400"/>
      <c r="K135" s="400"/>
      <c r="L135" s="400"/>
      <c r="M135" s="400"/>
      <c r="N135" s="400"/>
    </row>
    <row r="136" spans="9:14" x14ac:dyDescent="0.25">
      <c r="I136" s="400"/>
      <c r="J136" s="400"/>
      <c r="K136" s="400"/>
      <c r="L136" s="400"/>
      <c r="M136" s="400"/>
      <c r="N136" s="400"/>
    </row>
    <row r="137" spans="9:14" x14ac:dyDescent="0.25">
      <c r="I137" s="400"/>
      <c r="J137" s="400"/>
      <c r="K137" s="400"/>
      <c r="L137" s="400"/>
      <c r="M137" s="400"/>
      <c r="N137" s="400"/>
    </row>
    <row r="138" spans="9:14" x14ac:dyDescent="0.25">
      <c r="I138" s="400"/>
      <c r="J138" s="400"/>
      <c r="K138" s="400"/>
      <c r="L138" s="400"/>
      <c r="M138" s="400"/>
      <c r="N138" s="400"/>
    </row>
    <row r="139" spans="9:14" x14ac:dyDescent="0.25">
      <c r="I139" s="400"/>
      <c r="J139" s="400"/>
      <c r="K139" s="400"/>
      <c r="L139" s="400"/>
      <c r="M139" s="400"/>
      <c r="N139" s="400"/>
    </row>
    <row r="140" spans="9:14" x14ac:dyDescent="0.25">
      <c r="I140" s="400"/>
      <c r="J140" s="400"/>
      <c r="K140" s="400"/>
      <c r="L140" s="400"/>
      <c r="M140" s="400"/>
      <c r="N140" s="400"/>
    </row>
    <row r="141" spans="9:14" x14ac:dyDescent="0.25">
      <c r="I141" s="400"/>
      <c r="J141" s="400"/>
      <c r="K141" s="400"/>
      <c r="L141" s="400"/>
      <c r="M141" s="400"/>
      <c r="N141" s="400"/>
    </row>
    <row r="142" spans="9:14" x14ac:dyDescent="0.25">
      <c r="I142" s="400"/>
      <c r="J142" s="400"/>
      <c r="K142" s="400"/>
      <c r="L142" s="400"/>
      <c r="M142" s="400"/>
      <c r="N142" s="400"/>
    </row>
    <row r="143" spans="9:14" x14ac:dyDescent="0.25">
      <c r="I143" s="400"/>
      <c r="J143" s="400"/>
      <c r="K143" s="400"/>
      <c r="L143" s="400"/>
      <c r="M143" s="400"/>
      <c r="N143" s="400"/>
    </row>
    <row r="144" spans="9:14" x14ac:dyDescent="0.25">
      <c r="I144" s="400"/>
      <c r="J144" s="400"/>
      <c r="K144" s="400"/>
      <c r="L144" s="400"/>
      <c r="M144" s="400"/>
      <c r="N144" s="400"/>
    </row>
    <row r="145" spans="9:14" x14ac:dyDescent="0.25">
      <c r="I145" s="400"/>
      <c r="J145" s="400"/>
      <c r="K145" s="400"/>
      <c r="L145" s="400"/>
      <c r="M145" s="400"/>
      <c r="N145" s="400"/>
    </row>
    <row r="146" spans="9:14" x14ac:dyDescent="0.25">
      <c r="I146" s="400"/>
      <c r="J146" s="400"/>
      <c r="K146" s="400"/>
      <c r="L146" s="400"/>
      <c r="M146" s="400"/>
      <c r="N146" s="400"/>
    </row>
    <row r="147" spans="9:14" x14ac:dyDescent="0.25">
      <c r="I147" s="400"/>
      <c r="J147" s="400"/>
      <c r="K147" s="400"/>
      <c r="L147" s="400"/>
      <c r="M147" s="400"/>
      <c r="N147" s="400"/>
    </row>
    <row r="148" spans="9:14" x14ac:dyDescent="0.25">
      <c r="I148" s="400"/>
      <c r="J148" s="400"/>
      <c r="K148" s="400"/>
      <c r="L148" s="400"/>
      <c r="M148" s="400"/>
      <c r="N148" s="400"/>
    </row>
    <row r="149" spans="9:14" x14ac:dyDescent="0.25">
      <c r="I149" s="400"/>
      <c r="J149" s="400"/>
      <c r="K149" s="400"/>
      <c r="L149" s="400"/>
      <c r="M149" s="400"/>
      <c r="N149" s="400"/>
    </row>
    <row r="150" spans="9:14" x14ac:dyDescent="0.25">
      <c r="I150" s="400"/>
      <c r="J150" s="400"/>
      <c r="K150" s="400"/>
      <c r="L150" s="400"/>
      <c r="M150" s="400"/>
      <c r="N150" s="400"/>
    </row>
    <row r="151" spans="9:14" x14ac:dyDescent="0.25">
      <c r="I151" s="400"/>
      <c r="J151" s="400"/>
      <c r="K151" s="400"/>
      <c r="L151" s="400"/>
      <c r="M151" s="400"/>
      <c r="N151" s="400"/>
    </row>
    <row r="152" spans="9:14" x14ac:dyDescent="0.25">
      <c r="I152" s="400"/>
      <c r="J152" s="400"/>
      <c r="K152" s="400"/>
      <c r="L152" s="400"/>
      <c r="M152" s="400"/>
      <c r="N152" s="400"/>
    </row>
    <row r="153" spans="9:14" x14ac:dyDescent="0.25">
      <c r="I153" s="400"/>
      <c r="J153" s="400"/>
      <c r="K153" s="400"/>
      <c r="L153" s="400"/>
      <c r="M153" s="400"/>
      <c r="N153" s="400"/>
    </row>
    <row r="154" spans="9:14" x14ac:dyDescent="0.25">
      <c r="I154" s="400"/>
      <c r="J154" s="400"/>
      <c r="K154" s="400"/>
      <c r="L154" s="400"/>
      <c r="M154" s="400"/>
      <c r="N154" s="400"/>
    </row>
    <row r="155" spans="9:14" x14ac:dyDescent="0.25">
      <c r="I155" s="400"/>
      <c r="J155" s="400"/>
      <c r="K155" s="400"/>
      <c r="L155" s="400"/>
      <c r="M155" s="400"/>
      <c r="N155" s="400"/>
    </row>
    <row r="156" spans="9:14" x14ac:dyDescent="0.25">
      <c r="I156" s="400"/>
      <c r="J156" s="400"/>
      <c r="K156" s="400"/>
      <c r="L156" s="400"/>
      <c r="M156" s="400"/>
      <c r="N156" s="400"/>
    </row>
    <row r="157" spans="9:14" x14ac:dyDescent="0.25">
      <c r="I157" s="400"/>
      <c r="J157" s="400"/>
      <c r="K157" s="400"/>
      <c r="L157" s="400"/>
      <c r="M157" s="400"/>
      <c r="N157" s="400"/>
    </row>
    <row r="158" spans="9:14" x14ac:dyDescent="0.25">
      <c r="I158" s="400"/>
      <c r="J158" s="400"/>
      <c r="K158" s="400"/>
      <c r="L158" s="400"/>
      <c r="M158" s="400"/>
      <c r="N158" s="400"/>
    </row>
    <row r="159" spans="9:14" x14ac:dyDescent="0.25">
      <c r="I159" s="400"/>
      <c r="J159" s="400"/>
      <c r="K159" s="400"/>
      <c r="L159" s="400"/>
      <c r="M159" s="400"/>
      <c r="N159" s="400"/>
    </row>
    <row r="160" spans="9:14" x14ac:dyDescent="0.25">
      <c r="I160" s="400"/>
      <c r="J160" s="400"/>
      <c r="K160" s="400"/>
      <c r="L160" s="400"/>
      <c r="M160" s="400"/>
      <c r="N160" s="400"/>
    </row>
    <row r="161" spans="9:14" x14ac:dyDescent="0.25">
      <c r="I161" s="400"/>
      <c r="J161" s="400"/>
      <c r="K161" s="400"/>
      <c r="L161" s="400"/>
      <c r="M161" s="400"/>
      <c r="N161" s="400"/>
    </row>
    <row r="162" spans="9:14" x14ac:dyDescent="0.25">
      <c r="I162" s="400"/>
      <c r="J162" s="400"/>
      <c r="K162" s="400"/>
      <c r="L162" s="400"/>
      <c r="M162" s="400"/>
      <c r="N162" s="400"/>
    </row>
    <row r="163" spans="9:14" x14ac:dyDescent="0.25">
      <c r="I163" s="400"/>
      <c r="J163" s="400"/>
      <c r="K163" s="400"/>
      <c r="L163" s="400"/>
      <c r="M163" s="400"/>
      <c r="N163" s="400"/>
    </row>
    <row r="164" spans="9:14" x14ac:dyDescent="0.25">
      <c r="I164" s="400"/>
      <c r="J164" s="400"/>
      <c r="K164" s="400"/>
      <c r="L164" s="400"/>
      <c r="M164" s="400"/>
      <c r="N164" s="400"/>
    </row>
    <row r="165" spans="9:14" x14ac:dyDescent="0.25">
      <c r="I165" s="400"/>
      <c r="J165" s="400"/>
      <c r="K165" s="400"/>
      <c r="L165" s="400"/>
      <c r="M165" s="400"/>
      <c r="N165" s="400"/>
    </row>
    <row r="166" spans="9:14" x14ac:dyDescent="0.25">
      <c r="I166" s="400"/>
      <c r="J166" s="400"/>
      <c r="K166" s="400"/>
      <c r="L166" s="400"/>
      <c r="M166" s="400"/>
      <c r="N166" s="400"/>
    </row>
    <row r="167" spans="9:14" x14ac:dyDescent="0.25">
      <c r="I167" s="400"/>
      <c r="J167" s="400"/>
      <c r="K167" s="400"/>
      <c r="L167" s="400"/>
      <c r="M167" s="400"/>
      <c r="N167" s="400"/>
    </row>
    <row r="168" spans="9:14" x14ac:dyDescent="0.25">
      <c r="I168" s="400"/>
      <c r="J168" s="400"/>
      <c r="K168" s="400"/>
      <c r="L168" s="400"/>
      <c r="M168" s="400"/>
      <c r="N168" s="400"/>
    </row>
    <row r="169" spans="9:14" x14ac:dyDescent="0.25">
      <c r="I169" s="400"/>
      <c r="J169" s="400"/>
      <c r="K169" s="400"/>
      <c r="L169" s="400"/>
      <c r="M169" s="400"/>
      <c r="N169" s="400"/>
    </row>
    <row r="170" spans="9:14" x14ac:dyDescent="0.25">
      <c r="I170" s="400"/>
      <c r="J170" s="400"/>
      <c r="K170" s="400"/>
      <c r="L170" s="400"/>
      <c r="M170" s="400"/>
      <c r="N170" s="400"/>
    </row>
    <row r="171" spans="9:14" x14ac:dyDescent="0.25">
      <c r="I171" s="400"/>
      <c r="J171" s="400"/>
      <c r="K171" s="400"/>
      <c r="L171" s="400"/>
      <c r="M171" s="400"/>
      <c r="N171" s="400"/>
    </row>
    <row r="172" spans="9:14" x14ac:dyDescent="0.25">
      <c r="I172" s="400"/>
      <c r="J172" s="400"/>
      <c r="K172" s="400"/>
      <c r="L172" s="400"/>
      <c r="M172" s="400"/>
      <c r="N172" s="400"/>
    </row>
    <row r="173" spans="9:14" x14ac:dyDescent="0.25">
      <c r="I173" s="400"/>
      <c r="J173" s="400"/>
      <c r="K173" s="400"/>
      <c r="L173" s="400"/>
      <c r="M173" s="400"/>
      <c r="N173" s="400"/>
    </row>
    <row r="174" spans="9:14" x14ac:dyDescent="0.25">
      <c r="I174" s="400"/>
      <c r="J174" s="400"/>
      <c r="K174" s="400"/>
      <c r="L174" s="400"/>
      <c r="M174" s="400"/>
      <c r="N174" s="400"/>
    </row>
    <row r="175" spans="9:14" x14ac:dyDescent="0.25">
      <c r="I175" s="400"/>
      <c r="J175" s="400"/>
      <c r="K175" s="400"/>
      <c r="L175" s="400"/>
      <c r="M175" s="400"/>
      <c r="N175" s="400"/>
    </row>
    <row r="176" spans="9:14" x14ac:dyDescent="0.25">
      <c r="I176" s="400"/>
      <c r="J176" s="400"/>
      <c r="K176" s="400"/>
      <c r="L176" s="400"/>
      <c r="M176" s="400"/>
      <c r="N176" s="400"/>
    </row>
    <row r="177" spans="9:14" x14ac:dyDescent="0.25">
      <c r="I177" s="400"/>
      <c r="J177" s="400"/>
      <c r="K177" s="400"/>
      <c r="L177" s="400"/>
      <c r="M177" s="400"/>
      <c r="N177" s="400"/>
    </row>
    <row r="178" spans="9:14" x14ac:dyDescent="0.25">
      <c r="I178" s="400"/>
      <c r="J178" s="400"/>
      <c r="K178" s="400"/>
      <c r="L178" s="400"/>
      <c r="M178" s="400"/>
      <c r="N178" s="400"/>
    </row>
    <row r="179" spans="9:14" x14ac:dyDescent="0.25">
      <c r="I179" s="400"/>
      <c r="J179" s="400"/>
      <c r="K179" s="400"/>
      <c r="L179" s="400"/>
      <c r="M179" s="400"/>
      <c r="N179" s="400"/>
    </row>
    <row r="180" spans="9:14" x14ac:dyDescent="0.25">
      <c r="I180" s="400"/>
      <c r="J180" s="400"/>
      <c r="K180" s="400"/>
      <c r="L180" s="400"/>
      <c r="M180" s="400"/>
      <c r="N180" s="400"/>
    </row>
    <row r="181" spans="9:14" x14ac:dyDescent="0.25">
      <c r="I181" s="400"/>
      <c r="J181" s="400"/>
      <c r="K181" s="400"/>
      <c r="L181" s="400"/>
      <c r="M181" s="400"/>
      <c r="N181" s="400"/>
    </row>
    <row r="182" spans="9:14" x14ac:dyDescent="0.25">
      <c r="I182" s="400"/>
      <c r="J182" s="400"/>
      <c r="K182" s="400"/>
      <c r="L182" s="400"/>
      <c r="M182" s="400"/>
      <c r="N182" s="400"/>
    </row>
    <row r="183" spans="9:14" x14ac:dyDescent="0.25">
      <c r="I183" s="400"/>
      <c r="J183" s="400"/>
      <c r="K183" s="400"/>
      <c r="L183" s="400"/>
      <c r="M183" s="400"/>
      <c r="N183" s="400"/>
    </row>
    <row r="184" spans="9:14" x14ac:dyDescent="0.25">
      <c r="I184" s="400"/>
      <c r="J184" s="400"/>
      <c r="K184" s="400"/>
      <c r="L184" s="400"/>
      <c r="M184" s="400"/>
      <c r="N184" s="400"/>
    </row>
    <row r="185" spans="9:14" x14ac:dyDescent="0.25">
      <c r="I185" s="400"/>
      <c r="J185" s="400"/>
      <c r="K185" s="400"/>
      <c r="L185" s="400"/>
      <c r="M185" s="400"/>
      <c r="N185" s="400"/>
    </row>
    <row r="186" spans="9:14" x14ac:dyDescent="0.25">
      <c r="I186" s="400"/>
      <c r="J186" s="400"/>
      <c r="K186" s="400"/>
      <c r="L186" s="400"/>
      <c r="M186" s="400"/>
      <c r="N186" s="400"/>
    </row>
    <row r="187" spans="9:14" x14ac:dyDescent="0.25">
      <c r="I187" s="400"/>
      <c r="J187" s="400"/>
      <c r="K187" s="400"/>
      <c r="L187" s="400"/>
      <c r="M187" s="400"/>
      <c r="N187" s="400"/>
    </row>
    <row r="188" spans="9:14" x14ac:dyDescent="0.25">
      <c r="I188" s="400"/>
      <c r="J188" s="400"/>
      <c r="K188" s="400"/>
      <c r="L188" s="400"/>
      <c r="M188" s="400"/>
      <c r="N188" s="400"/>
    </row>
    <row r="189" spans="9:14" x14ac:dyDescent="0.25">
      <c r="I189" s="400"/>
      <c r="J189" s="400"/>
      <c r="K189" s="400"/>
      <c r="L189" s="400"/>
      <c r="M189" s="400"/>
      <c r="N189" s="400"/>
    </row>
    <row r="190" spans="9:14" x14ac:dyDescent="0.25">
      <c r="I190" s="400"/>
      <c r="J190" s="400"/>
      <c r="K190" s="400"/>
      <c r="L190" s="400"/>
      <c r="M190" s="400"/>
      <c r="N190" s="400"/>
    </row>
    <row r="191" spans="9:14" x14ac:dyDescent="0.25">
      <c r="I191" s="400"/>
      <c r="J191" s="400"/>
      <c r="K191" s="400"/>
      <c r="L191" s="400"/>
      <c r="M191" s="400"/>
      <c r="N191" s="400"/>
    </row>
    <row r="192" spans="9:14" x14ac:dyDescent="0.25">
      <c r="I192" s="400"/>
      <c r="J192" s="400"/>
      <c r="K192" s="400"/>
      <c r="L192" s="400"/>
      <c r="M192" s="400"/>
      <c r="N192" s="400"/>
    </row>
    <row r="193" spans="9:14" x14ac:dyDescent="0.25">
      <c r="I193" s="400"/>
      <c r="J193" s="400"/>
      <c r="K193" s="400"/>
      <c r="L193" s="400"/>
      <c r="M193" s="400"/>
      <c r="N193" s="400"/>
    </row>
    <row r="194" spans="9:14" x14ac:dyDescent="0.25">
      <c r="I194" s="400"/>
      <c r="J194" s="400"/>
      <c r="K194" s="400"/>
      <c r="L194" s="400"/>
      <c r="M194" s="400"/>
      <c r="N194" s="400"/>
    </row>
    <row r="195" spans="9:14" x14ac:dyDescent="0.25">
      <c r="I195" s="400"/>
      <c r="J195" s="400"/>
      <c r="K195" s="400"/>
      <c r="L195" s="400"/>
      <c r="M195" s="400"/>
      <c r="N195" s="400"/>
    </row>
    <row r="196" spans="9:14" x14ac:dyDescent="0.25">
      <c r="I196" s="400"/>
      <c r="J196" s="400"/>
      <c r="K196" s="400"/>
      <c r="L196" s="400"/>
      <c r="M196" s="400"/>
      <c r="N196" s="400"/>
    </row>
    <row r="197" spans="9:14" x14ac:dyDescent="0.25">
      <c r="I197" s="400"/>
      <c r="J197" s="400"/>
      <c r="K197" s="400"/>
      <c r="L197" s="400"/>
      <c r="M197" s="400"/>
      <c r="N197" s="400"/>
    </row>
    <row r="198" spans="9:14" x14ac:dyDescent="0.25">
      <c r="I198" s="400"/>
      <c r="J198" s="400"/>
      <c r="K198" s="400"/>
      <c r="L198" s="400"/>
      <c r="M198" s="400"/>
      <c r="N198" s="400"/>
    </row>
    <row r="199" spans="9:14" x14ac:dyDescent="0.25">
      <c r="I199" s="400"/>
      <c r="J199" s="400"/>
      <c r="K199" s="400"/>
      <c r="L199" s="400"/>
      <c r="M199" s="400"/>
      <c r="N199" s="400"/>
    </row>
    <row r="200" spans="9:14" x14ac:dyDescent="0.25">
      <c r="I200" s="400"/>
      <c r="J200" s="400"/>
      <c r="K200" s="400"/>
      <c r="L200" s="400"/>
      <c r="M200" s="400"/>
      <c r="N200" s="400"/>
    </row>
    <row r="201" spans="9:14" x14ac:dyDescent="0.25">
      <c r="I201" s="400"/>
      <c r="J201" s="400"/>
      <c r="K201" s="400"/>
      <c r="L201" s="400"/>
      <c r="M201" s="400"/>
      <c r="N201" s="400"/>
    </row>
    <row r="202" spans="9:14" x14ac:dyDescent="0.25">
      <c r="I202" s="400"/>
      <c r="J202" s="400"/>
      <c r="K202" s="400"/>
      <c r="L202" s="400"/>
      <c r="M202" s="400"/>
      <c r="N202" s="400"/>
    </row>
    <row r="203" spans="9:14" x14ac:dyDescent="0.25">
      <c r="I203" s="400"/>
      <c r="J203" s="400"/>
      <c r="K203" s="400"/>
      <c r="L203" s="400"/>
      <c r="M203" s="400"/>
      <c r="N203" s="400"/>
    </row>
    <row r="204" spans="9:14" x14ac:dyDescent="0.25">
      <c r="I204" s="400"/>
      <c r="J204" s="400"/>
      <c r="K204" s="400"/>
      <c r="L204" s="400"/>
      <c r="M204" s="400"/>
      <c r="N204" s="400"/>
    </row>
    <row r="205" spans="9:14" x14ac:dyDescent="0.25">
      <c r="I205" s="400"/>
      <c r="J205" s="400"/>
      <c r="K205" s="400"/>
      <c r="L205" s="400"/>
      <c r="M205" s="400"/>
      <c r="N205" s="400"/>
    </row>
    <row r="206" spans="9:14" x14ac:dyDescent="0.25">
      <c r="I206" s="400"/>
      <c r="J206" s="400"/>
      <c r="K206" s="400"/>
      <c r="L206" s="400"/>
      <c r="M206" s="400"/>
      <c r="N206" s="400"/>
    </row>
    <row r="207" spans="9:14" x14ac:dyDescent="0.25">
      <c r="I207" s="400"/>
      <c r="J207" s="400"/>
      <c r="K207" s="400"/>
      <c r="L207" s="400"/>
      <c r="M207" s="400"/>
      <c r="N207" s="400"/>
    </row>
    <row r="208" spans="9:14" x14ac:dyDescent="0.25">
      <c r="I208" s="400"/>
      <c r="J208" s="400"/>
      <c r="K208" s="400"/>
      <c r="L208" s="400"/>
      <c r="M208" s="400"/>
      <c r="N208" s="400"/>
    </row>
    <row r="209" spans="9:14" x14ac:dyDescent="0.25">
      <c r="I209" s="400"/>
      <c r="J209" s="400"/>
      <c r="K209" s="400"/>
      <c r="L209" s="400"/>
      <c r="M209" s="400"/>
      <c r="N209" s="400"/>
    </row>
    <row r="210" spans="9:14" x14ac:dyDescent="0.25">
      <c r="I210" s="400"/>
      <c r="J210" s="400"/>
      <c r="K210" s="400"/>
      <c r="L210" s="400"/>
      <c r="M210" s="400"/>
      <c r="N210" s="400"/>
    </row>
    <row r="211" spans="9:14" x14ac:dyDescent="0.25">
      <c r="I211" s="400"/>
      <c r="J211" s="400"/>
      <c r="K211" s="400"/>
      <c r="L211" s="400"/>
      <c r="M211" s="400"/>
      <c r="N211" s="400"/>
    </row>
    <row r="212" spans="9:14" x14ac:dyDescent="0.25">
      <c r="I212" s="400"/>
      <c r="J212" s="400"/>
      <c r="K212" s="400"/>
      <c r="L212" s="400"/>
      <c r="M212" s="400"/>
      <c r="N212" s="400"/>
    </row>
    <row r="213" spans="9:14" x14ac:dyDescent="0.25">
      <c r="I213" s="400"/>
      <c r="J213" s="400"/>
      <c r="K213" s="400"/>
      <c r="L213" s="400"/>
      <c r="M213" s="400"/>
      <c r="N213" s="400"/>
    </row>
    <row r="214" spans="9:14" x14ac:dyDescent="0.25">
      <c r="I214" s="400"/>
      <c r="J214" s="400"/>
      <c r="K214" s="400"/>
      <c r="L214" s="400"/>
      <c r="M214" s="400"/>
      <c r="N214" s="400"/>
    </row>
    <row r="215" spans="9:14" x14ac:dyDescent="0.25">
      <c r="I215" s="400"/>
      <c r="J215" s="400"/>
      <c r="K215" s="400"/>
      <c r="L215" s="400"/>
      <c r="M215" s="400"/>
      <c r="N215" s="400"/>
    </row>
    <row r="216" spans="9:14" x14ac:dyDescent="0.25">
      <c r="I216" s="400"/>
      <c r="J216" s="400"/>
      <c r="K216" s="400"/>
      <c r="L216" s="400"/>
      <c r="M216" s="400"/>
      <c r="N216" s="400"/>
    </row>
    <row r="217" spans="9:14" x14ac:dyDescent="0.25">
      <c r="I217" s="400"/>
      <c r="J217" s="400"/>
      <c r="K217" s="400"/>
      <c r="L217" s="400"/>
      <c r="M217" s="400"/>
      <c r="N217" s="400"/>
    </row>
    <row r="218" spans="9:14" x14ac:dyDescent="0.25">
      <c r="I218" s="400"/>
      <c r="J218" s="400"/>
      <c r="K218" s="400"/>
      <c r="L218" s="400"/>
      <c r="M218" s="400"/>
      <c r="N218" s="400"/>
    </row>
    <row r="219" spans="9:14" x14ac:dyDescent="0.25">
      <c r="I219" s="400"/>
      <c r="J219" s="400"/>
      <c r="K219" s="400"/>
      <c r="L219" s="400"/>
      <c r="M219" s="400"/>
      <c r="N219" s="400"/>
    </row>
    <row r="220" spans="9:14" x14ac:dyDescent="0.25">
      <c r="I220" s="400"/>
      <c r="J220" s="400"/>
      <c r="K220" s="400"/>
      <c r="L220" s="400"/>
      <c r="M220" s="400"/>
      <c r="N220" s="400"/>
    </row>
    <row r="221" spans="9:14" x14ac:dyDescent="0.25">
      <c r="I221" s="400"/>
      <c r="J221" s="400"/>
      <c r="K221" s="400"/>
      <c r="L221" s="400"/>
      <c r="M221" s="400"/>
      <c r="N221" s="400"/>
    </row>
    <row r="222" spans="9:14" x14ac:dyDescent="0.25">
      <c r="I222" s="400"/>
      <c r="J222" s="400"/>
      <c r="K222" s="400"/>
      <c r="L222" s="400"/>
      <c r="M222" s="400"/>
      <c r="N222" s="400"/>
    </row>
    <row r="223" spans="9:14" x14ac:dyDescent="0.25">
      <c r="I223" s="400"/>
      <c r="J223" s="400"/>
      <c r="K223" s="400"/>
      <c r="L223" s="400"/>
      <c r="M223" s="400"/>
      <c r="N223" s="400"/>
    </row>
    <row r="224" spans="9:14" x14ac:dyDescent="0.25">
      <c r="I224" s="400"/>
      <c r="J224" s="400"/>
      <c r="K224" s="400"/>
      <c r="L224" s="400"/>
      <c r="M224" s="400"/>
      <c r="N224" s="400"/>
    </row>
    <row r="225" spans="9:14" x14ac:dyDescent="0.25">
      <c r="I225" s="400"/>
      <c r="J225" s="400"/>
      <c r="K225" s="400"/>
      <c r="L225" s="400"/>
      <c r="M225" s="400"/>
      <c r="N225" s="400"/>
    </row>
    <row r="226" spans="9:14" x14ac:dyDescent="0.25">
      <c r="I226" s="400"/>
      <c r="J226" s="400"/>
      <c r="K226" s="400"/>
      <c r="L226" s="400"/>
      <c r="M226" s="400"/>
      <c r="N226" s="400"/>
    </row>
    <row r="227" spans="9:14" x14ac:dyDescent="0.25">
      <c r="I227" s="400"/>
      <c r="J227" s="400"/>
      <c r="K227" s="400"/>
      <c r="L227" s="400"/>
      <c r="M227" s="400"/>
      <c r="N227" s="400"/>
    </row>
    <row r="228" spans="9:14" x14ac:dyDescent="0.25">
      <c r="I228" s="400"/>
      <c r="J228" s="400"/>
      <c r="K228" s="400"/>
      <c r="L228" s="400"/>
      <c r="M228" s="400"/>
      <c r="N228" s="400"/>
    </row>
    <row r="229" spans="9:14" x14ac:dyDescent="0.25">
      <c r="I229" s="400"/>
      <c r="J229" s="400"/>
      <c r="K229" s="400"/>
      <c r="L229" s="400"/>
      <c r="M229" s="400"/>
      <c r="N229" s="400"/>
    </row>
    <row r="230" spans="9:14" x14ac:dyDescent="0.25">
      <c r="I230" s="400"/>
      <c r="J230" s="400"/>
      <c r="K230" s="400"/>
      <c r="L230" s="400"/>
      <c r="M230" s="400"/>
      <c r="N230" s="400"/>
    </row>
    <row r="231" spans="9:14" x14ac:dyDescent="0.25">
      <c r="I231" s="400"/>
      <c r="J231" s="400"/>
      <c r="K231" s="400"/>
      <c r="L231" s="400"/>
      <c r="M231" s="400"/>
      <c r="N231" s="400"/>
    </row>
    <row r="232" spans="9:14" x14ac:dyDescent="0.25">
      <c r="I232" s="400"/>
      <c r="J232" s="400"/>
      <c r="K232" s="400"/>
      <c r="L232" s="400"/>
      <c r="M232" s="400"/>
      <c r="N232" s="400"/>
    </row>
    <row r="233" spans="9:14" x14ac:dyDescent="0.25">
      <c r="I233" s="400"/>
      <c r="J233" s="400"/>
      <c r="K233" s="400"/>
      <c r="L233" s="400"/>
      <c r="M233" s="400"/>
      <c r="N233" s="400"/>
    </row>
    <row r="234" spans="9:14" x14ac:dyDescent="0.25">
      <c r="I234" s="400"/>
      <c r="J234" s="400"/>
      <c r="K234" s="400"/>
      <c r="L234" s="400"/>
      <c r="M234" s="400"/>
      <c r="N234" s="400"/>
    </row>
    <row r="235" spans="9:14" x14ac:dyDescent="0.25">
      <c r="I235" s="400"/>
      <c r="J235" s="400"/>
      <c r="K235" s="400"/>
      <c r="L235" s="400"/>
      <c r="M235" s="400"/>
      <c r="N235" s="400"/>
    </row>
    <row r="236" spans="9:14" x14ac:dyDescent="0.25">
      <c r="I236" s="400"/>
      <c r="J236" s="400"/>
      <c r="K236" s="400"/>
      <c r="L236" s="400"/>
      <c r="M236" s="400"/>
      <c r="N236" s="400"/>
    </row>
    <row r="237" spans="9:14" x14ac:dyDescent="0.25">
      <c r="I237" s="400"/>
      <c r="J237" s="400"/>
      <c r="K237" s="400"/>
      <c r="L237" s="400"/>
      <c r="M237" s="400"/>
      <c r="N237" s="400"/>
    </row>
    <row r="238" spans="9:14" x14ac:dyDescent="0.25">
      <c r="I238" s="400"/>
      <c r="J238" s="400"/>
      <c r="K238" s="400"/>
      <c r="L238" s="400"/>
      <c r="M238" s="400"/>
      <c r="N238" s="400"/>
    </row>
    <row r="239" spans="9:14" x14ac:dyDescent="0.25">
      <c r="I239" s="400"/>
      <c r="J239" s="400"/>
      <c r="K239" s="400"/>
      <c r="L239" s="400"/>
      <c r="M239" s="400"/>
      <c r="N239" s="400"/>
    </row>
    <row r="240" spans="9:14" x14ac:dyDescent="0.25">
      <c r="I240" s="400"/>
      <c r="J240" s="400"/>
      <c r="K240" s="400"/>
      <c r="L240" s="400"/>
      <c r="M240" s="400"/>
      <c r="N240" s="400"/>
    </row>
    <row r="241" spans="9:14" x14ac:dyDescent="0.25">
      <c r="I241" s="400"/>
      <c r="J241" s="400"/>
      <c r="K241" s="400"/>
      <c r="L241" s="400"/>
      <c r="M241" s="400"/>
      <c r="N241" s="400"/>
    </row>
    <row r="242" spans="9:14" x14ac:dyDescent="0.25">
      <c r="I242" s="400"/>
      <c r="J242" s="400"/>
      <c r="K242" s="400"/>
      <c r="L242" s="400"/>
      <c r="M242" s="400"/>
      <c r="N242" s="400"/>
    </row>
    <row r="243" spans="9:14" x14ac:dyDescent="0.25">
      <c r="I243" s="400"/>
      <c r="J243" s="400"/>
      <c r="K243" s="400"/>
      <c r="L243" s="400"/>
      <c r="M243" s="400"/>
      <c r="N243" s="400"/>
    </row>
    <row r="244" spans="9:14" x14ac:dyDescent="0.25">
      <c r="I244" s="400"/>
      <c r="J244" s="400"/>
      <c r="K244" s="400"/>
      <c r="L244" s="400"/>
      <c r="M244" s="400"/>
      <c r="N244" s="400"/>
    </row>
    <row r="245" spans="9:14" x14ac:dyDescent="0.25">
      <c r="I245" s="400"/>
      <c r="J245" s="400"/>
      <c r="K245" s="400"/>
      <c r="L245" s="400"/>
      <c r="M245" s="400"/>
      <c r="N245" s="400"/>
    </row>
  </sheetData>
  <mergeCells count="8">
    <mergeCell ref="O7:Q7"/>
    <mergeCell ref="A5:Q5"/>
    <mergeCell ref="A6:Q6"/>
    <mergeCell ref="B9:B12"/>
    <mergeCell ref="A2:E2"/>
    <mergeCell ref="A3:E3"/>
    <mergeCell ref="A7:A8"/>
    <mergeCell ref="B7:B8"/>
  </mergeCells>
  <pageMargins left="0.23622047244094491" right="0.23622047244094491" top="0.35433070866141736" bottom="0.59055118110236227" header="0.31496062992125984" footer="0.31496062992125984"/>
  <pageSetup paperSize="9" scale="60" orientation="landscape" r:id="rId1"/>
  <headerFooter>
    <oddFooter>&amp;RPag. 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1433A-9159-4714-96C6-C7E5CD7E39BC}">
  <sheetPr>
    <tabColor rgb="FFC00000"/>
    <pageSetUpPr fitToPage="1"/>
  </sheetPr>
  <dimension ref="A1:Q243"/>
  <sheetViews>
    <sheetView showGridLines="0" zoomScale="80" zoomScaleNormal="80" workbookViewId="0">
      <pane xSplit="1" topLeftCell="B1" activePane="topRight" state="frozen"/>
      <selection activeCell="L9" sqref="L9:L12"/>
      <selection pane="topRight" activeCell="B1" sqref="B1"/>
    </sheetView>
  </sheetViews>
  <sheetFormatPr defaultColWidth="8.85546875" defaultRowHeight="15.75" x14ac:dyDescent="0.25"/>
  <cols>
    <col min="1" max="1" width="43.42578125" style="224" customWidth="1"/>
    <col min="2" max="2" width="12" style="218" customWidth="1"/>
    <col min="3" max="14" width="11.85546875" style="218" customWidth="1"/>
    <col min="15" max="15" width="10.28515625" style="382" bestFit="1" customWidth="1"/>
    <col min="16" max="16" width="9" style="218" customWidth="1"/>
    <col min="17" max="17" width="9.28515625" style="227" customWidth="1"/>
  </cols>
  <sheetData>
    <row r="1" spans="1:17" ht="51" customHeight="1" x14ac:dyDescent="0.25"/>
    <row r="2" spans="1:17" x14ac:dyDescent="0.25">
      <c r="A2" s="492"/>
      <c r="B2" s="492"/>
      <c r="C2" s="492"/>
      <c r="D2" s="492"/>
      <c r="E2" s="492"/>
      <c r="F2" s="492"/>
      <c r="G2" s="492"/>
      <c r="H2" s="492"/>
    </row>
    <row r="3" spans="1:17" x14ac:dyDescent="0.25">
      <c r="A3" s="492"/>
      <c r="B3" s="492"/>
      <c r="C3" s="492"/>
      <c r="D3" s="492"/>
      <c r="E3" s="492"/>
      <c r="F3" s="492"/>
      <c r="G3" s="492"/>
      <c r="H3" s="492"/>
    </row>
    <row r="5" spans="1:17" s="374" customFormat="1" ht="18.75" customHeight="1" x14ac:dyDescent="0.25">
      <c r="A5" s="505" t="s">
        <v>253</v>
      </c>
      <c r="B5" s="505"/>
      <c r="C5" s="505"/>
      <c r="D5" s="505"/>
      <c r="E5" s="505"/>
      <c r="F5" s="505"/>
      <c r="G5" s="505"/>
      <c r="H5" s="505"/>
      <c r="I5" s="505"/>
      <c r="J5" s="505"/>
      <c r="K5" s="505"/>
      <c r="L5" s="505"/>
      <c r="M5" s="505"/>
      <c r="N5" s="505"/>
      <c r="O5" s="505"/>
      <c r="P5" s="505"/>
      <c r="Q5" s="505"/>
    </row>
    <row r="6" spans="1:17" s="374" customFormat="1" ht="20.25" customHeight="1" x14ac:dyDescent="0.25">
      <c r="A6" s="505" t="s">
        <v>326</v>
      </c>
      <c r="B6" s="505"/>
      <c r="C6" s="505"/>
      <c r="D6" s="505"/>
      <c r="E6" s="505"/>
      <c r="F6" s="505"/>
      <c r="G6" s="505"/>
      <c r="H6" s="505"/>
      <c r="I6" s="505"/>
      <c r="J6" s="505"/>
      <c r="K6" s="505"/>
      <c r="L6" s="505"/>
      <c r="M6" s="505"/>
      <c r="N6" s="505"/>
      <c r="O6" s="505"/>
      <c r="P6" s="505"/>
      <c r="Q6" s="505"/>
    </row>
    <row r="7" spans="1:17" s="225" customFormat="1" ht="22.5" customHeight="1" x14ac:dyDescent="0.2">
      <c r="A7" s="506" t="s">
        <v>3</v>
      </c>
      <c r="B7" s="507" t="s">
        <v>255</v>
      </c>
      <c r="C7" s="381" t="s">
        <v>256</v>
      </c>
      <c r="D7" s="381" t="s">
        <v>257</v>
      </c>
      <c r="E7" s="381" t="s">
        <v>258</v>
      </c>
      <c r="F7" s="381" t="s">
        <v>259</v>
      </c>
      <c r="G7" s="381" t="s">
        <v>260</v>
      </c>
      <c r="H7" s="381" t="s">
        <v>261</v>
      </c>
      <c r="I7" s="381" t="s">
        <v>262</v>
      </c>
      <c r="J7" s="381" t="s">
        <v>263</v>
      </c>
      <c r="K7" s="381" t="s">
        <v>264</v>
      </c>
      <c r="L7" s="381" t="s">
        <v>265</v>
      </c>
      <c r="M7" s="381" t="s">
        <v>266</v>
      </c>
      <c r="N7" s="381" t="s">
        <v>267</v>
      </c>
      <c r="O7" s="498" t="s">
        <v>268</v>
      </c>
      <c r="P7" s="499"/>
      <c r="Q7" s="500"/>
    </row>
    <row r="8" spans="1:17" s="225" customFormat="1" ht="18" customHeight="1" x14ac:dyDescent="0.2">
      <c r="A8" s="495"/>
      <c r="B8" s="497"/>
      <c r="C8" s="381" t="s">
        <v>269</v>
      </c>
      <c r="D8" s="381" t="s">
        <v>269</v>
      </c>
      <c r="E8" s="381" t="s">
        <v>269</v>
      </c>
      <c r="F8" s="381" t="s">
        <v>269</v>
      </c>
      <c r="G8" s="381" t="s">
        <v>269</v>
      </c>
      <c r="H8" s="381" t="s">
        <v>269</v>
      </c>
      <c r="I8" s="381" t="s">
        <v>269</v>
      </c>
      <c r="J8" s="381" t="s">
        <v>269</v>
      </c>
      <c r="K8" s="381" t="s">
        <v>269</v>
      </c>
      <c r="L8" s="381" t="s">
        <v>269</v>
      </c>
      <c r="M8" s="381" t="s">
        <v>269</v>
      </c>
      <c r="N8" s="381" t="s">
        <v>269</v>
      </c>
      <c r="O8" s="383" t="s">
        <v>270</v>
      </c>
      <c r="P8" s="381" t="s">
        <v>269</v>
      </c>
      <c r="Q8" s="381" t="s">
        <v>1</v>
      </c>
    </row>
    <row r="9" spans="1:17" ht="30" customHeight="1" x14ac:dyDescent="0.25">
      <c r="A9" s="467" t="s">
        <v>202</v>
      </c>
      <c r="B9" s="468">
        <v>3600</v>
      </c>
      <c r="C9" s="460">
        <v>0</v>
      </c>
      <c r="D9" s="460">
        <v>0</v>
      </c>
      <c r="E9" s="460">
        <v>0</v>
      </c>
      <c r="F9" s="460">
        <v>0</v>
      </c>
      <c r="G9" s="460">
        <v>0</v>
      </c>
      <c r="H9" s="460">
        <v>1242</v>
      </c>
      <c r="I9" s="460">
        <v>1132</v>
      </c>
      <c r="J9" s="460">
        <v>1150</v>
      </c>
      <c r="K9" s="460">
        <v>975</v>
      </c>
      <c r="L9" s="460">
        <v>1133</v>
      </c>
      <c r="M9" s="460">
        <v>1496</v>
      </c>
      <c r="N9" s="460">
        <v>1350</v>
      </c>
      <c r="O9" s="387">
        <f>B9*(IF(C9="",0,1)+IF(D9="",0,1)+IF(E9="",0,1)+IF(F9="",0,1)+IF(G9="",0,1)+IF(H9="",0,1)+IF(I9="",0,1)+IF(J9="",0,1)+IF(K9="",0,1)+IF(L9="",0,1)+IF(M9="",0,1)+IF(N9="",0,1))</f>
        <v>43200</v>
      </c>
      <c r="P9" s="387">
        <f>SUM(C9:N9)</f>
        <v>8478</v>
      </c>
      <c r="Q9" s="388">
        <f>IF(O9=0,"-",P9/O9)</f>
        <v>0.19625000000000001</v>
      </c>
    </row>
    <row r="10" spans="1:17" ht="34.5" customHeight="1" x14ac:dyDescent="0.25">
      <c r="A10" s="467" t="s">
        <v>203</v>
      </c>
      <c r="B10" s="468">
        <v>1248</v>
      </c>
      <c r="C10" s="460">
        <v>0</v>
      </c>
      <c r="D10" s="460">
        <v>0</v>
      </c>
      <c r="E10" s="460">
        <v>339</v>
      </c>
      <c r="F10" s="460">
        <v>470</v>
      </c>
      <c r="G10" s="460">
        <v>539</v>
      </c>
      <c r="H10" s="460">
        <v>408</v>
      </c>
      <c r="I10" s="460">
        <v>476</v>
      </c>
      <c r="J10" s="460">
        <v>408</v>
      </c>
      <c r="K10" s="460">
        <v>367</v>
      </c>
      <c r="L10" s="460">
        <v>437</v>
      </c>
      <c r="M10" s="460">
        <v>451</v>
      </c>
      <c r="N10" s="460">
        <v>560</v>
      </c>
      <c r="O10" s="387">
        <f t="shared" ref="O10:O13" si="0">B10*(IF(C10="",0,1)+IF(D10="",0,1)+IF(E10="",0,1)+IF(F10="",0,1)+IF(G10="",0,1)+IF(H10="",0,1)+IF(I10="",0,1)+IF(J10="",0,1)+IF(K10="",0,1)+IF(L10="",0,1)+IF(M10="",0,1)+IF(N10="",0,1))</f>
        <v>14976</v>
      </c>
      <c r="P10" s="387">
        <f t="shared" ref="P10:P13" si="1">SUM(C10:N10)</f>
        <v>4455</v>
      </c>
      <c r="Q10" s="388">
        <f t="shared" ref="Q10:Q13" si="2">IF(O10=0,"-",P10/O10)</f>
        <v>0.29747596153846156</v>
      </c>
    </row>
    <row r="11" spans="1:17" ht="34.5" customHeight="1" x14ac:dyDescent="0.25">
      <c r="A11" s="467" t="s">
        <v>204</v>
      </c>
      <c r="B11" s="468">
        <v>468</v>
      </c>
      <c r="C11" s="460">
        <v>0</v>
      </c>
      <c r="D11" s="460">
        <v>0</v>
      </c>
      <c r="E11" s="460">
        <v>34</v>
      </c>
      <c r="F11" s="460">
        <v>16</v>
      </c>
      <c r="G11" s="460">
        <v>38</v>
      </c>
      <c r="H11" s="460">
        <v>33</v>
      </c>
      <c r="I11" s="460">
        <v>72</v>
      </c>
      <c r="J11" s="460">
        <v>42</v>
      </c>
      <c r="K11" s="460">
        <v>123</v>
      </c>
      <c r="L11" s="460">
        <v>132</v>
      </c>
      <c r="M11" s="460">
        <v>267</v>
      </c>
      <c r="N11" s="460">
        <v>310</v>
      </c>
      <c r="O11" s="387">
        <f t="shared" si="0"/>
        <v>5616</v>
      </c>
      <c r="P11" s="387">
        <f t="shared" si="1"/>
        <v>1067</v>
      </c>
      <c r="Q11" s="388">
        <f t="shared" si="2"/>
        <v>0.18999287749287749</v>
      </c>
    </row>
    <row r="12" spans="1:17" ht="34.5" customHeight="1" x14ac:dyDescent="0.25">
      <c r="A12" s="467" t="s">
        <v>324</v>
      </c>
      <c r="B12" s="468">
        <v>192</v>
      </c>
      <c r="C12" s="460">
        <v>0</v>
      </c>
      <c r="D12" s="460">
        <v>0</v>
      </c>
      <c r="E12" s="460">
        <v>130</v>
      </c>
      <c r="F12" s="460">
        <v>22</v>
      </c>
      <c r="G12" s="460">
        <v>77</v>
      </c>
      <c r="H12" s="460">
        <v>33</v>
      </c>
      <c r="I12" s="460">
        <v>72</v>
      </c>
      <c r="J12" s="460">
        <v>31</v>
      </c>
      <c r="K12" s="460">
        <v>83</v>
      </c>
      <c r="L12" s="460">
        <v>0</v>
      </c>
      <c r="M12" s="460">
        <v>64</v>
      </c>
      <c r="N12" s="460">
        <v>150</v>
      </c>
      <c r="O12" s="387">
        <f t="shared" si="0"/>
        <v>2304</v>
      </c>
      <c r="P12" s="387">
        <f t="shared" si="1"/>
        <v>662</v>
      </c>
      <c r="Q12" s="388">
        <f t="shared" si="2"/>
        <v>0.2873263888888889</v>
      </c>
    </row>
    <row r="13" spans="1:17" ht="34.5" customHeight="1" thickBot="1" x14ac:dyDescent="0.3">
      <c r="A13" s="467" t="s">
        <v>325</v>
      </c>
      <c r="B13" s="468">
        <v>672</v>
      </c>
      <c r="C13" s="460">
        <v>0</v>
      </c>
      <c r="D13" s="460">
        <v>0</v>
      </c>
      <c r="E13" s="460">
        <v>121</v>
      </c>
      <c r="F13" s="460">
        <v>10</v>
      </c>
      <c r="G13" s="460">
        <v>64</v>
      </c>
      <c r="H13" s="460">
        <v>21</v>
      </c>
      <c r="I13" s="460">
        <v>58</v>
      </c>
      <c r="J13" s="460">
        <v>33</v>
      </c>
      <c r="K13" s="460">
        <v>164</v>
      </c>
      <c r="L13" s="460">
        <v>0</v>
      </c>
      <c r="M13" s="460">
        <v>366</v>
      </c>
      <c r="N13" s="460">
        <v>456</v>
      </c>
      <c r="O13" s="387">
        <f t="shared" si="0"/>
        <v>8064</v>
      </c>
      <c r="P13" s="387">
        <f t="shared" si="1"/>
        <v>1293</v>
      </c>
      <c r="Q13" s="388">
        <f t="shared" si="2"/>
        <v>0.16034226190476192</v>
      </c>
    </row>
    <row r="14" spans="1:17" s="98" customFormat="1" ht="20.25" customHeight="1" x14ac:dyDescent="0.25">
      <c r="A14" s="469" t="s">
        <v>2</v>
      </c>
      <c r="B14" s="470">
        <f t="shared" ref="B14:P14" si="3">SUM(B9:B13)</f>
        <v>6180</v>
      </c>
      <c r="C14" s="470">
        <f t="shared" si="3"/>
        <v>0</v>
      </c>
      <c r="D14" s="470">
        <f t="shared" si="3"/>
        <v>0</v>
      </c>
      <c r="E14" s="470">
        <f t="shared" si="3"/>
        <v>624</v>
      </c>
      <c r="F14" s="470">
        <f t="shared" si="3"/>
        <v>518</v>
      </c>
      <c r="G14" s="470">
        <f t="shared" si="3"/>
        <v>718</v>
      </c>
      <c r="H14" s="470">
        <f t="shared" si="3"/>
        <v>1737</v>
      </c>
      <c r="I14" s="470">
        <f t="shared" si="3"/>
        <v>1810</v>
      </c>
      <c r="J14" s="470">
        <f t="shared" si="3"/>
        <v>1664</v>
      </c>
      <c r="K14" s="470">
        <f t="shared" si="3"/>
        <v>1712</v>
      </c>
      <c r="L14" s="470">
        <f t="shared" si="3"/>
        <v>1702</v>
      </c>
      <c r="M14" s="470">
        <f t="shared" si="3"/>
        <v>2644</v>
      </c>
      <c r="N14" s="470">
        <f t="shared" si="3"/>
        <v>2826</v>
      </c>
      <c r="O14" s="470">
        <f t="shared" si="3"/>
        <v>74160</v>
      </c>
      <c r="P14" s="470">
        <f t="shared" si="3"/>
        <v>15955</v>
      </c>
      <c r="Q14" s="471">
        <f>IF(O14=0,"-",P14/O14)</f>
        <v>0.21514293419633226</v>
      </c>
    </row>
    <row r="15" spans="1:17" x14ac:dyDescent="0.25"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391"/>
      <c r="Q15" s="220"/>
    </row>
    <row r="16" spans="1:17" x14ac:dyDescent="0.25"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391"/>
      <c r="Q16" s="220"/>
    </row>
    <row r="17" spans="1:17" x14ac:dyDescent="0.25">
      <c r="A17" s="472" t="s">
        <v>254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391"/>
      <c r="Q17" s="220"/>
    </row>
    <row r="18" spans="1:17" x14ac:dyDescent="0.25"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17"/>
      <c r="N18" s="217"/>
      <c r="O18" s="391"/>
      <c r="Q18" s="220"/>
    </row>
    <row r="19" spans="1:17" x14ac:dyDescent="0.25"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391"/>
      <c r="Q19" s="220"/>
    </row>
    <row r="20" spans="1:17" x14ac:dyDescent="0.25"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391"/>
      <c r="Q20" s="220"/>
    </row>
    <row r="21" spans="1:17" x14ac:dyDescent="0.25"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391"/>
      <c r="Q21" s="220"/>
    </row>
    <row r="22" spans="1:17" x14ac:dyDescent="0.25"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391"/>
      <c r="Q22" s="220"/>
    </row>
    <row r="23" spans="1:17" x14ac:dyDescent="0.25"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391"/>
      <c r="Q23" s="220"/>
    </row>
    <row r="24" spans="1:17" x14ac:dyDescent="0.25"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391"/>
      <c r="Q24" s="220"/>
    </row>
    <row r="25" spans="1:17" x14ac:dyDescent="0.25"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391"/>
      <c r="Q25" s="220"/>
    </row>
    <row r="26" spans="1:17" x14ac:dyDescent="0.25"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391"/>
      <c r="Q26" s="220"/>
    </row>
    <row r="27" spans="1:17" x14ac:dyDescent="0.25"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391"/>
      <c r="Q27" s="220"/>
    </row>
    <row r="28" spans="1:17" x14ac:dyDescent="0.25"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391"/>
      <c r="Q28" s="220"/>
    </row>
    <row r="29" spans="1:17" x14ac:dyDescent="0.25"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391"/>
      <c r="Q29" s="220"/>
    </row>
    <row r="30" spans="1:17" x14ac:dyDescent="0.25"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391"/>
      <c r="Q30" s="220"/>
    </row>
    <row r="31" spans="1:17" s="382" customFormat="1" x14ac:dyDescent="0.25">
      <c r="A31" s="224"/>
      <c r="B31" s="218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P31" s="218"/>
      <c r="Q31" s="227"/>
    </row>
    <row r="32" spans="1:17" s="382" customFormat="1" x14ac:dyDescent="0.25">
      <c r="A32" s="224"/>
      <c r="B32" s="218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P32" s="218"/>
      <c r="Q32" s="227"/>
    </row>
    <row r="33" spans="1:17" s="382" customFormat="1" x14ac:dyDescent="0.25">
      <c r="A33" s="224"/>
      <c r="B33" s="218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P33" s="218"/>
      <c r="Q33" s="227"/>
    </row>
    <row r="34" spans="1:17" s="382" customFormat="1" x14ac:dyDescent="0.25">
      <c r="A34" s="224"/>
      <c r="B34" s="218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P34" s="218"/>
      <c r="Q34" s="227"/>
    </row>
    <row r="35" spans="1:17" s="382" customFormat="1" x14ac:dyDescent="0.25">
      <c r="A35" s="224"/>
      <c r="B35" s="218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P35" s="218"/>
      <c r="Q35" s="227"/>
    </row>
    <row r="36" spans="1:17" s="382" customFormat="1" x14ac:dyDescent="0.25">
      <c r="A36" s="224"/>
      <c r="B36" s="218"/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  <c r="P36" s="218"/>
      <c r="Q36" s="227"/>
    </row>
    <row r="37" spans="1:17" s="382" customFormat="1" x14ac:dyDescent="0.25">
      <c r="A37" s="224"/>
      <c r="B37" s="218"/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P37" s="218"/>
      <c r="Q37" s="227"/>
    </row>
    <row r="38" spans="1:17" s="382" customFormat="1" x14ac:dyDescent="0.25">
      <c r="A38" s="224"/>
      <c r="B38" s="218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P38" s="218"/>
      <c r="Q38" s="227"/>
    </row>
    <row r="39" spans="1:17" s="382" customFormat="1" x14ac:dyDescent="0.25">
      <c r="A39" s="224"/>
      <c r="B39" s="218"/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  <c r="P39" s="218"/>
      <c r="Q39" s="227"/>
    </row>
    <row r="40" spans="1:17" s="382" customFormat="1" x14ac:dyDescent="0.25">
      <c r="A40" s="224"/>
      <c r="B40" s="218"/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P40" s="218"/>
      <c r="Q40" s="227"/>
    </row>
    <row r="41" spans="1:17" s="382" customFormat="1" x14ac:dyDescent="0.25">
      <c r="A41" s="224"/>
      <c r="B41" s="218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P41" s="218"/>
      <c r="Q41" s="227"/>
    </row>
    <row r="42" spans="1:17" s="382" customFormat="1" x14ac:dyDescent="0.25">
      <c r="A42" s="224"/>
      <c r="B42" s="218"/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P42" s="218"/>
      <c r="Q42" s="227"/>
    </row>
    <row r="43" spans="1:17" s="382" customFormat="1" x14ac:dyDescent="0.25">
      <c r="A43" s="224"/>
      <c r="B43" s="218"/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P43" s="218"/>
      <c r="Q43" s="227"/>
    </row>
    <row r="44" spans="1:17" s="382" customFormat="1" x14ac:dyDescent="0.25">
      <c r="A44" s="224"/>
      <c r="B44" s="218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P44" s="218"/>
      <c r="Q44" s="227"/>
    </row>
    <row r="45" spans="1:17" s="382" customFormat="1" x14ac:dyDescent="0.25">
      <c r="A45" s="224"/>
      <c r="B45" s="218"/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  <c r="P45" s="218"/>
      <c r="Q45" s="227"/>
    </row>
    <row r="46" spans="1:17" s="382" customFormat="1" x14ac:dyDescent="0.25">
      <c r="A46" s="224"/>
      <c r="B46" s="218"/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  <c r="P46" s="218"/>
      <c r="Q46" s="227"/>
    </row>
    <row r="47" spans="1:17" s="382" customFormat="1" x14ac:dyDescent="0.25">
      <c r="A47" s="224"/>
      <c r="B47" s="218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P47" s="218"/>
      <c r="Q47" s="227"/>
    </row>
    <row r="48" spans="1:17" s="382" customFormat="1" x14ac:dyDescent="0.25">
      <c r="A48" s="224"/>
      <c r="B48" s="218"/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  <c r="P48" s="218"/>
      <c r="Q48" s="227"/>
    </row>
    <row r="49" spans="1:17" s="382" customFormat="1" x14ac:dyDescent="0.25">
      <c r="A49" s="224"/>
      <c r="B49" s="218"/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P49" s="218"/>
      <c r="Q49" s="227"/>
    </row>
    <row r="50" spans="1:17" s="382" customFormat="1" x14ac:dyDescent="0.25">
      <c r="A50" s="224"/>
      <c r="B50" s="218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P50" s="218"/>
      <c r="Q50" s="227"/>
    </row>
    <row r="51" spans="1:17" s="382" customFormat="1" x14ac:dyDescent="0.25">
      <c r="A51" s="224"/>
      <c r="B51" s="218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P51" s="218"/>
      <c r="Q51" s="227"/>
    </row>
    <row r="52" spans="1:17" s="382" customFormat="1" x14ac:dyDescent="0.25">
      <c r="A52" s="224"/>
      <c r="B52" s="218"/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  <c r="P52" s="218"/>
      <c r="Q52" s="227"/>
    </row>
    <row r="53" spans="1:17" s="382" customFormat="1" x14ac:dyDescent="0.25">
      <c r="A53" s="224"/>
      <c r="B53" s="218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P53" s="218"/>
      <c r="Q53" s="227"/>
    </row>
    <row r="54" spans="1:17" s="382" customFormat="1" x14ac:dyDescent="0.25">
      <c r="A54" s="224"/>
      <c r="B54" s="218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P54" s="218"/>
      <c r="Q54" s="227"/>
    </row>
    <row r="55" spans="1:17" s="382" customFormat="1" x14ac:dyDescent="0.25">
      <c r="A55" s="224"/>
      <c r="B55" s="218"/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P55" s="218"/>
      <c r="Q55" s="227"/>
    </row>
    <row r="56" spans="1:17" s="382" customFormat="1" x14ac:dyDescent="0.25">
      <c r="A56" s="224"/>
      <c r="B56" s="218"/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P56" s="218"/>
      <c r="Q56" s="227"/>
    </row>
    <row r="57" spans="1:17" s="382" customFormat="1" x14ac:dyDescent="0.25">
      <c r="A57" s="224"/>
      <c r="B57" s="218"/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P57" s="218"/>
      <c r="Q57" s="227"/>
    </row>
    <row r="58" spans="1:17" s="382" customFormat="1" x14ac:dyDescent="0.25">
      <c r="A58" s="224"/>
      <c r="B58" s="218"/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P58" s="218"/>
      <c r="Q58" s="227"/>
    </row>
    <row r="59" spans="1:17" s="382" customFormat="1" x14ac:dyDescent="0.25">
      <c r="A59" s="224"/>
      <c r="B59" s="218"/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P59" s="218"/>
      <c r="Q59" s="227"/>
    </row>
    <row r="60" spans="1:17" s="382" customFormat="1" x14ac:dyDescent="0.25">
      <c r="A60" s="224"/>
      <c r="B60" s="218"/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P60" s="218"/>
      <c r="Q60" s="227"/>
    </row>
    <row r="61" spans="1:17" s="382" customFormat="1" x14ac:dyDescent="0.25">
      <c r="A61" s="224"/>
      <c r="B61" s="218"/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P61" s="218"/>
      <c r="Q61" s="227"/>
    </row>
    <row r="62" spans="1:17" s="382" customFormat="1" x14ac:dyDescent="0.25">
      <c r="A62" s="224"/>
      <c r="B62" s="218"/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  <c r="P62" s="218"/>
      <c r="Q62" s="227"/>
    </row>
    <row r="63" spans="1:17" s="382" customFormat="1" x14ac:dyDescent="0.25">
      <c r="A63" s="224"/>
      <c r="B63" s="218"/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  <c r="P63" s="218"/>
      <c r="Q63" s="227"/>
    </row>
    <row r="64" spans="1:17" s="382" customFormat="1" x14ac:dyDescent="0.25">
      <c r="A64" s="224"/>
      <c r="B64" s="218"/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  <c r="P64" s="218"/>
      <c r="Q64" s="227"/>
    </row>
    <row r="65" spans="1:17" s="382" customFormat="1" x14ac:dyDescent="0.25">
      <c r="A65" s="224"/>
      <c r="B65" s="218"/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P65" s="218"/>
      <c r="Q65" s="227"/>
    </row>
    <row r="66" spans="1:17" s="382" customFormat="1" x14ac:dyDescent="0.25">
      <c r="A66" s="224"/>
      <c r="B66" s="218"/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P66" s="218"/>
      <c r="Q66" s="227"/>
    </row>
    <row r="67" spans="1:17" s="382" customFormat="1" x14ac:dyDescent="0.25">
      <c r="A67" s="224"/>
      <c r="B67" s="218"/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P67" s="218"/>
      <c r="Q67" s="227"/>
    </row>
    <row r="68" spans="1:17" s="382" customFormat="1" x14ac:dyDescent="0.25">
      <c r="A68" s="224"/>
      <c r="B68" s="218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P68" s="218"/>
      <c r="Q68" s="227"/>
    </row>
    <row r="69" spans="1:17" s="382" customFormat="1" x14ac:dyDescent="0.25">
      <c r="A69" s="224"/>
      <c r="B69" s="218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P69" s="218"/>
      <c r="Q69" s="227"/>
    </row>
    <row r="70" spans="1:17" s="382" customFormat="1" x14ac:dyDescent="0.25">
      <c r="A70" s="224"/>
      <c r="B70" s="218"/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  <c r="P70" s="218"/>
      <c r="Q70" s="227"/>
    </row>
    <row r="71" spans="1:17" s="382" customFormat="1" x14ac:dyDescent="0.25">
      <c r="A71" s="224"/>
      <c r="B71" s="218"/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P71" s="218"/>
      <c r="Q71" s="227"/>
    </row>
    <row r="72" spans="1:17" s="382" customFormat="1" x14ac:dyDescent="0.25">
      <c r="A72" s="224"/>
      <c r="B72" s="218"/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  <c r="P72" s="218"/>
      <c r="Q72" s="227"/>
    </row>
    <row r="73" spans="1:17" s="382" customFormat="1" x14ac:dyDescent="0.25">
      <c r="A73" s="224"/>
      <c r="B73" s="218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P73" s="218"/>
      <c r="Q73" s="227"/>
    </row>
    <row r="74" spans="1:17" s="382" customFormat="1" x14ac:dyDescent="0.25">
      <c r="A74" s="224"/>
      <c r="B74" s="218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P74" s="218"/>
      <c r="Q74" s="227"/>
    </row>
    <row r="75" spans="1:17" s="382" customFormat="1" x14ac:dyDescent="0.25">
      <c r="A75" s="224"/>
      <c r="B75" s="218"/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P75" s="218"/>
      <c r="Q75" s="227"/>
    </row>
    <row r="76" spans="1:17" s="382" customFormat="1" x14ac:dyDescent="0.25">
      <c r="A76" s="224"/>
      <c r="B76" s="218"/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  <c r="P76" s="218"/>
      <c r="Q76" s="227"/>
    </row>
    <row r="77" spans="1:17" s="382" customFormat="1" x14ac:dyDescent="0.25">
      <c r="A77" s="224"/>
      <c r="B77" s="218"/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P77" s="218"/>
      <c r="Q77" s="227"/>
    </row>
    <row r="78" spans="1:17" s="382" customFormat="1" x14ac:dyDescent="0.25">
      <c r="A78" s="224"/>
      <c r="B78" s="218"/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P78" s="218"/>
      <c r="Q78" s="227"/>
    </row>
    <row r="79" spans="1:17" s="382" customFormat="1" x14ac:dyDescent="0.25">
      <c r="A79" s="224"/>
      <c r="B79" s="218"/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P79" s="218"/>
      <c r="Q79" s="227"/>
    </row>
    <row r="80" spans="1:17" s="382" customFormat="1" x14ac:dyDescent="0.25">
      <c r="A80" s="224"/>
      <c r="B80" s="218"/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P80" s="218"/>
      <c r="Q80" s="227"/>
    </row>
    <row r="81" spans="1:17" s="382" customFormat="1" x14ac:dyDescent="0.25">
      <c r="A81" s="224"/>
      <c r="B81" s="218"/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P81" s="218"/>
      <c r="Q81" s="227"/>
    </row>
    <row r="82" spans="1:17" s="382" customFormat="1" x14ac:dyDescent="0.25">
      <c r="A82" s="224"/>
      <c r="B82" s="218"/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P82" s="218"/>
      <c r="Q82" s="227"/>
    </row>
    <row r="83" spans="1:17" s="382" customFormat="1" x14ac:dyDescent="0.25">
      <c r="A83" s="224"/>
      <c r="B83" s="218"/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P83" s="218"/>
      <c r="Q83" s="227"/>
    </row>
    <row r="84" spans="1:17" s="382" customFormat="1" x14ac:dyDescent="0.25">
      <c r="A84" s="224"/>
      <c r="B84" s="218"/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P84" s="218"/>
      <c r="Q84" s="227"/>
    </row>
    <row r="85" spans="1:17" s="382" customFormat="1" x14ac:dyDescent="0.25">
      <c r="A85" s="224"/>
      <c r="B85" s="218"/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P85" s="218"/>
      <c r="Q85" s="227"/>
    </row>
    <row r="86" spans="1:17" s="382" customFormat="1" x14ac:dyDescent="0.25">
      <c r="A86" s="224"/>
      <c r="B86" s="218"/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  <c r="P86" s="218"/>
      <c r="Q86" s="227"/>
    </row>
    <row r="87" spans="1:17" s="382" customFormat="1" x14ac:dyDescent="0.25">
      <c r="A87" s="224"/>
      <c r="B87" s="218"/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P87" s="218"/>
      <c r="Q87" s="227"/>
    </row>
    <row r="88" spans="1:17" s="382" customFormat="1" x14ac:dyDescent="0.25">
      <c r="A88" s="224"/>
      <c r="B88" s="218"/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  <c r="P88" s="218"/>
      <c r="Q88" s="227"/>
    </row>
    <row r="89" spans="1:17" s="382" customFormat="1" x14ac:dyDescent="0.25">
      <c r="A89" s="224"/>
      <c r="B89" s="218"/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P89" s="218"/>
      <c r="Q89" s="227"/>
    </row>
    <row r="90" spans="1:17" s="382" customFormat="1" x14ac:dyDescent="0.25">
      <c r="A90" s="224"/>
      <c r="B90" s="218"/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  <c r="P90" s="218"/>
      <c r="Q90" s="227"/>
    </row>
    <row r="91" spans="1:17" s="382" customFormat="1" x14ac:dyDescent="0.25">
      <c r="A91" s="224"/>
      <c r="B91" s="218"/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P91" s="218"/>
      <c r="Q91" s="227"/>
    </row>
    <row r="92" spans="1:17" s="382" customFormat="1" x14ac:dyDescent="0.25">
      <c r="A92" s="224"/>
      <c r="B92" s="218"/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P92" s="218"/>
      <c r="Q92" s="227"/>
    </row>
    <row r="93" spans="1:17" s="382" customFormat="1" x14ac:dyDescent="0.25">
      <c r="A93" s="224"/>
      <c r="B93" s="218"/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P93" s="218"/>
      <c r="Q93" s="227"/>
    </row>
    <row r="94" spans="1:17" s="382" customFormat="1" x14ac:dyDescent="0.25">
      <c r="A94" s="224"/>
      <c r="B94" s="218"/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P94" s="218"/>
      <c r="Q94" s="227"/>
    </row>
    <row r="95" spans="1:17" s="382" customFormat="1" x14ac:dyDescent="0.25">
      <c r="A95" s="224"/>
      <c r="B95" s="218"/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P95" s="218"/>
      <c r="Q95" s="227"/>
    </row>
    <row r="96" spans="1:17" s="382" customFormat="1" x14ac:dyDescent="0.25">
      <c r="A96" s="224"/>
      <c r="B96" s="218"/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  <c r="P96" s="218"/>
      <c r="Q96" s="227"/>
    </row>
    <row r="97" spans="1:17" s="382" customFormat="1" x14ac:dyDescent="0.25">
      <c r="A97" s="224"/>
      <c r="B97" s="218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P97" s="218"/>
      <c r="Q97" s="227"/>
    </row>
    <row r="98" spans="1:17" s="382" customFormat="1" x14ac:dyDescent="0.25">
      <c r="A98" s="224"/>
      <c r="B98" s="218"/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  <c r="P98" s="218"/>
      <c r="Q98" s="227"/>
    </row>
    <row r="99" spans="1:17" s="382" customFormat="1" x14ac:dyDescent="0.25">
      <c r="A99" s="224"/>
      <c r="B99" s="218"/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  <c r="P99" s="218"/>
      <c r="Q99" s="227"/>
    </row>
    <row r="100" spans="1:17" s="382" customFormat="1" x14ac:dyDescent="0.25">
      <c r="A100" s="224"/>
      <c r="B100" s="218"/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  <c r="P100" s="218"/>
      <c r="Q100" s="227"/>
    </row>
    <row r="101" spans="1:17" s="382" customFormat="1" x14ac:dyDescent="0.25">
      <c r="A101" s="224"/>
      <c r="B101" s="218"/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  <c r="P101" s="218"/>
      <c r="Q101" s="227"/>
    </row>
    <row r="102" spans="1:17" s="382" customFormat="1" x14ac:dyDescent="0.25">
      <c r="A102" s="224"/>
      <c r="B102" s="218"/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  <c r="P102" s="218"/>
      <c r="Q102" s="227"/>
    </row>
    <row r="103" spans="1:17" s="382" customFormat="1" x14ac:dyDescent="0.25">
      <c r="A103" s="224"/>
      <c r="B103" s="218"/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  <c r="P103" s="218"/>
      <c r="Q103" s="227"/>
    </row>
    <row r="104" spans="1:17" s="382" customFormat="1" x14ac:dyDescent="0.25">
      <c r="A104" s="224"/>
      <c r="B104" s="218"/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  <c r="P104" s="218"/>
      <c r="Q104" s="227"/>
    </row>
    <row r="105" spans="1:17" s="382" customFormat="1" x14ac:dyDescent="0.25">
      <c r="A105" s="224"/>
      <c r="B105" s="218"/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  <c r="P105" s="218"/>
      <c r="Q105" s="227"/>
    </row>
    <row r="106" spans="1:17" s="382" customFormat="1" x14ac:dyDescent="0.25">
      <c r="A106" s="224"/>
      <c r="B106" s="218"/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  <c r="P106" s="218"/>
      <c r="Q106" s="227"/>
    </row>
    <row r="107" spans="1:17" s="382" customFormat="1" x14ac:dyDescent="0.25">
      <c r="A107" s="224"/>
      <c r="B107" s="218"/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  <c r="P107" s="218"/>
      <c r="Q107" s="227"/>
    </row>
    <row r="108" spans="1:17" s="382" customFormat="1" x14ac:dyDescent="0.25">
      <c r="A108" s="224"/>
      <c r="B108" s="218"/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  <c r="P108" s="218"/>
      <c r="Q108" s="227"/>
    </row>
    <row r="109" spans="1:17" s="382" customFormat="1" x14ac:dyDescent="0.25">
      <c r="A109" s="224"/>
      <c r="B109" s="218"/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  <c r="P109" s="218"/>
      <c r="Q109" s="227"/>
    </row>
    <row r="110" spans="1:17" s="382" customFormat="1" x14ac:dyDescent="0.25">
      <c r="A110" s="224"/>
      <c r="B110" s="218"/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  <c r="P110" s="218"/>
      <c r="Q110" s="227"/>
    </row>
    <row r="111" spans="1:17" s="382" customFormat="1" x14ac:dyDescent="0.25">
      <c r="A111" s="224"/>
      <c r="B111" s="218"/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  <c r="P111" s="218"/>
      <c r="Q111" s="227"/>
    </row>
    <row r="112" spans="1:17" s="382" customFormat="1" x14ac:dyDescent="0.25">
      <c r="A112" s="224"/>
      <c r="B112" s="218"/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  <c r="P112" s="218"/>
      <c r="Q112" s="227"/>
    </row>
    <row r="113" spans="1:17" s="382" customFormat="1" x14ac:dyDescent="0.25">
      <c r="A113" s="224"/>
      <c r="B113" s="218"/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  <c r="P113" s="218"/>
      <c r="Q113" s="227"/>
    </row>
    <row r="114" spans="1:17" s="382" customFormat="1" x14ac:dyDescent="0.25">
      <c r="A114" s="224"/>
      <c r="B114" s="218"/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  <c r="P114" s="218"/>
      <c r="Q114" s="227"/>
    </row>
    <row r="115" spans="1:17" s="382" customFormat="1" x14ac:dyDescent="0.25">
      <c r="A115" s="224"/>
      <c r="B115" s="218"/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  <c r="P115" s="218"/>
      <c r="Q115" s="227"/>
    </row>
    <row r="116" spans="1:17" s="382" customFormat="1" x14ac:dyDescent="0.25">
      <c r="A116" s="224"/>
      <c r="B116" s="218"/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  <c r="P116" s="218"/>
      <c r="Q116" s="227"/>
    </row>
    <row r="117" spans="1:17" s="382" customFormat="1" x14ac:dyDescent="0.25">
      <c r="A117" s="224"/>
      <c r="B117" s="218"/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  <c r="P117" s="218"/>
      <c r="Q117" s="227"/>
    </row>
    <row r="118" spans="1:17" s="382" customFormat="1" x14ac:dyDescent="0.25">
      <c r="A118" s="224"/>
      <c r="B118" s="218"/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  <c r="P118" s="218"/>
      <c r="Q118" s="227"/>
    </row>
    <row r="119" spans="1:17" s="382" customFormat="1" x14ac:dyDescent="0.25">
      <c r="A119" s="224"/>
      <c r="B119" s="218"/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P119" s="218"/>
      <c r="Q119" s="227"/>
    </row>
    <row r="120" spans="1:17" s="382" customFormat="1" x14ac:dyDescent="0.25">
      <c r="A120" s="224"/>
      <c r="B120" s="218"/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  <c r="P120" s="218"/>
      <c r="Q120" s="227"/>
    </row>
    <row r="121" spans="1:17" s="382" customFormat="1" x14ac:dyDescent="0.25">
      <c r="A121" s="224"/>
      <c r="B121" s="218"/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  <c r="P121" s="218"/>
      <c r="Q121" s="227"/>
    </row>
    <row r="122" spans="1:17" s="382" customFormat="1" x14ac:dyDescent="0.25">
      <c r="A122" s="224"/>
      <c r="B122" s="218"/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  <c r="P122" s="218"/>
      <c r="Q122" s="227"/>
    </row>
    <row r="123" spans="1:17" s="382" customFormat="1" x14ac:dyDescent="0.25">
      <c r="A123" s="224"/>
      <c r="B123" s="218"/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  <c r="P123" s="218"/>
      <c r="Q123" s="227"/>
    </row>
    <row r="124" spans="1:17" s="382" customFormat="1" x14ac:dyDescent="0.25">
      <c r="A124" s="224"/>
      <c r="B124" s="218"/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P124" s="218"/>
      <c r="Q124" s="227"/>
    </row>
    <row r="125" spans="1:17" s="382" customFormat="1" x14ac:dyDescent="0.25">
      <c r="A125" s="224"/>
      <c r="B125" s="218"/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  <c r="P125" s="218"/>
      <c r="Q125" s="227"/>
    </row>
    <row r="126" spans="1:17" s="382" customFormat="1" x14ac:dyDescent="0.25">
      <c r="A126" s="224"/>
      <c r="B126" s="218"/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  <c r="P126" s="218"/>
      <c r="Q126" s="227"/>
    </row>
    <row r="127" spans="1:17" s="382" customFormat="1" x14ac:dyDescent="0.25">
      <c r="A127" s="224"/>
      <c r="B127" s="218"/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  <c r="P127" s="218"/>
      <c r="Q127" s="227"/>
    </row>
    <row r="128" spans="1:17" s="382" customFormat="1" x14ac:dyDescent="0.25">
      <c r="A128" s="224"/>
      <c r="B128" s="218"/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  <c r="P128" s="218"/>
      <c r="Q128" s="227"/>
    </row>
    <row r="129" spans="1:17" s="382" customFormat="1" x14ac:dyDescent="0.25">
      <c r="A129" s="224"/>
      <c r="B129" s="218"/>
      <c r="C129" s="217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  <c r="P129" s="218"/>
      <c r="Q129" s="227"/>
    </row>
    <row r="130" spans="1:17" s="382" customFormat="1" x14ac:dyDescent="0.25">
      <c r="A130" s="224"/>
      <c r="B130" s="218"/>
      <c r="C130" s="217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  <c r="P130" s="218"/>
      <c r="Q130" s="227"/>
    </row>
    <row r="131" spans="1:17" s="382" customFormat="1" x14ac:dyDescent="0.25">
      <c r="A131" s="224"/>
      <c r="B131" s="218"/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  <c r="P131" s="218"/>
      <c r="Q131" s="227"/>
    </row>
    <row r="132" spans="1:17" s="382" customFormat="1" x14ac:dyDescent="0.25">
      <c r="A132" s="224"/>
      <c r="B132" s="218"/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  <c r="P132" s="218"/>
      <c r="Q132" s="227"/>
    </row>
    <row r="133" spans="1:17" s="382" customFormat="1" x14ac:dyDescent="0.25">
      <c r="A133" s="224"/>
      <c r="B133" s="218"/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P133" s="218"/>
      <c r="Q133" s="227"/>
    </row>
    <row r="134" spans="1:17" s="382" customFormat="1" x14ac:dyDescent="0.25">
      <c r="A134" s="224"/>
      <c r="B134" s="218"/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  <c r="P134" s="218"/>
      <c r="Q134" s="227"/>
    </row>
    <row r="135" spans="1:17" s="382" customFormat="1" x14ac:dyDescent="0.25">
      <c r="A135" s="224"/>
      <c r="B135" s="218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P135" s="218"/>
      <c r="Q135" s="227"/>
    </row>
    <row r="136" spans="1:17" s="382" customFormat="1" x14ac:dyDescent="0.25">
      <c r="A136" s="224"/>
      <c r="B136" s="218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P136" s="218"/>
      <c r="Q136" s="227"/>
    </row>
    <row r="137" spans="1:17" s="382" customFormat="1" x14ac:dyDescent="0.25">
      <c r="A137" s="224"/>
      <c r="B137" s="218"/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  <c r="P137" s="218"/>
      <c r="Q137" s="227"/>
    </row>
    <row r="138" spans="1:17" s="382" customFormat="1" x14ac:dyDescent="0.25">
      <c r="A138" s="224"/>
      <c r="B138" s="218"/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17"/>
      <c r="N138" s="217"/>
      <c r="P138" s="218"/>
      <c r="Q138" s="227"/>
    </row>
    <row r="139" spans="1:17" s="382" customFormat="1" x14ac:dyDescent="0.25">
      <c r="A139" s="224"/>
      <c r="B139" s="218"/>
      <c r="C139" s="217"/>
      <c r="D139" s="217"/>
      <c r="E139" s="217"/>
      <c r="F139" s="217"/>
      <c r="G139" s="217"/>
      <c r="H139" s="217"/>
      <c r="I139" s="217"/>
      <c r="J139" s="217"/>
      <c r="K139" s="217"/>
      <c r="L139" s="217"/>
      <c r="M139" s="217"/>
      <c r="N139" s="217"/>
      <c r="P139" s="218"/>
      <c r="Q139" s="227"/>
    </row>
    <row r="140" spans="1:17" s="382" customFormat="1" x14ac:dyDescent="0.25">
      <c r="A140" s="224"/>
      <c r="B140" s="218"/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  <c r="P140" s="218"/>
      <c r="Q140" s="227"/>
    </row>
    <row r="141" spans="1:17" s="382" customFormat="1" x14ac:dyDescent="0.25">
      <c r="A141" s="224"/>
      <c r="B141" s="218"/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  <c r="P141" s="218"/>
      <c r="Q141" s="227"/>
    </row>
    <row r="142" spans="1:17" s="382" customFormat="1" x14ac:dyDescent="0.25">
      <c r="A142" s="224"/>
      <c r="B142" s="218"/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  <c r="P142" s="218"/>
      <c r="Q142" s="227"/>
    </row>
    <row r="143" spans="1:17" s="382" customFormat="1" x14ac:dyDescent="0.25">
      <c r="A143" s="224"/>
      <c r="B143" s="218"/>
      <c r="C143" s="217"/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  <c r="P143" s="218"/>
      <c r="Q143" s="227"/>
    </row>
    <row r="144" spans="1:17" s="382" customFormat="1" x14ac:dyDescent="0.25">
      <c r="A144" s="224"/>
      <c r="B144" s="218"/>
      <c r="C144" s="217"/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  <c r="P144" s="218"/>
      <c r="Q144" s="227"/>
    </row>
    <row r="145" spans="1:17" s="382" customFormat="1" x14ac:dyDescent="0.25">
      <c r="A145" s="224"/>
      <c r="B145" s="218"/>
      <c r="C145" s="217"/>
      <c r="D145" s="217"/>
      <c r="E145" s="217"/>
      <c r="F145" s="217"/>
      <c r="G145" s="217"/>
      <c r="H145" s="217"/>
      <c r="I145" s="217"/>
      <c r="J145" s="217"/>
      <c r="K145" s="217"/>
      <c r="L145" s="217"/>
      <c r="M145" s="217"/>
      <c r="N145" s="217"/>
      <c r="P145" s="218"/>
      <c r="Q145" s="227"/>
    </row>
    <row r="146" spans="1:17" s="382" customFormat="1" x14ac:dyDescent="0.25">
      <c r="A146" s="224"/>
      <c r="B146" s="218"/>
      <c r="C146" s="217"/>
      <c r="D146" s="217"/>
      <c r="E146" s="217"/>
      <c r="F146" s="217"/>
      <c r="G146" s="217"/>
      <c r="H146" s="217"/>
      <c r="I146" s="217"/>
      <c r="J146" s="217"/>
      <c r="K146" s="217"/>
      <c r="L146" s="217"/>
      <c r="M146" s="217"/>
      <c r="N146" s="217"/>
      <c r="P146" s="218"/>
      <c r="Q146" s="227"/>
    </row>
    <row r="147" spans="1:17" s="382" customFormat="1" x14ac:dyDescent="0.25">
      <c r="A147" s="224"/>
      <c r="B147" s="218"/>
      <c r="C147" s="217"/>
      <c r="D147" s="217"/>
      <c r="E147" s="217"/>
      <c r="F147" s="217"/>
      <c r="G147" s="217"/>
      <c r="H147" s="217"/>
      <c r="I147" s="217"/>
      <c r="J147" s="217"/>
      <c r="K147" s="217"/>
      <c r="L147" s="217"/>
      <c r="M147" s="217"/>
      <c r="N147" s="217"/>
      <c r="P147" s="218"/>
      <c r="Q147" s="227"/>
    </row>
    <row r="148" spans="1:17" s="382" customFormat="1" x14ac:dyDescent="0.25">
      <c r="A148" s="224"/>
      <c r="B148" s="218"/>
      <c r="C148" s="217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  <c r="P148" s="218"/>
      <c r="Q148" s="227"/>
    </row>
    <row r="149" spans="1:17" s="382" customFormat="1" x14ac:dyDescent="0.25">
      <c r="A149" s="224"/>
      <c r="B149" s="218"/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  <c r="P149" s="218"/>
      <c r="Q149" s="227"/>
    </row>
    <row r="150" spans="1:17" s="382" customFormat="1" x14ac:dyDescent="0.25">
      <c r="A150" s="224"/>
      <c r="B150" s="218"/>
      <c r="C150" s="217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  <c r="P150" s="218"/>
      <c r="Q150" s="227"/>
    </row>
    <row r="151" spans="1:17" s="382" customFormat="1" x14ac:dyDescent="0.25">
      <c r="A151" s="224"/>
      <c r="B151" s="218"/>
      <c r="C151" s="217"/>
      <c r="D151" s="217"/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  <c r="P151" s="218"/>
      <c r="Q151" s="227"/>
    </row>
    <row r="152" spans="1:17" s="382" customFormat="1" x14ac:dyDescent="0.25">
      <c r="A152" s="224"/>
      <c r="B152" s="218"/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  <c r="P152" s="218"/>
      <c r="Q152" s="227"/>
    </row>
    <row r="153" spans="1:17" s="382" customFormat="1" x14ac:dyDescent="0.25">
      <c r="A153" s="224"/>
      <c r="B153" s="218"/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  <c r="P153" s="218"/>
      <c r="Q153" s="227"/>
    </row>
    <row r="154" spans="1:17" s="382" customFormat="1" x14ac:dyDescent="0.25">
      <c r="A154" s="224"/>
      <c r="B154" s="218"/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  <c r="P154" s="218"/>
      <c r="Q154" s="227"/>
    </row>
    <row r="155" spans="1:17" s="382" customFormat="1" x14ac:dyDescent="0.25">
      <c r="A155" s="224"/>
      <c r="B155" s="218"/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  <c r="P155" s="218"/>
      <c r="Q155" s="227"/>
    </row>
    <row r="156" spans="1:17" s="382" customFormat="1" x14ac:dyDescent="0.25">
      <c r="A156" s="224"/>
      <c r="B156" s="218"/>
      <c r="C156" s="217"/>
      <c r="D156" s="217"/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  <c r="P156" s="218"/>
      <c r="Q156" s="227"/>
    </row>
    <row r="157" spans="1:17" s="382" customFormat="1" x14ac:dyDescent="0.25">
      <c r="A157" s="224"/>
      <c r="B157" s="218"/>
      <c r="C157" s="217"/>
      <c r="D157" s="217"/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  <c r="P157" s="218"/>
      <c r="Q157" s="227"/>
    </row>
    <row r="158" spans="1:17" s="382" customFormat="1" x14ac:dyDescent="0.25">
      <c r="A158" s="224"/>
      <c r="B158" s="218"/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  <c r="P158" s="218"/>
      <c r="Q158" s="227"/>
    </row>
    <row r="159" spans="1:17" s="382" customFormat="1" x14ac:dyDescent="0.25">
      <c r="A159" s="224"/>
      <c r="B159" s="218"/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  <c r="P159" s="218"/>
      <c r="Q159" s="227"/>
    </row>
    <row r="160" spans="1:17" s="382" customFormat="1" x14ac:dyDescent="0.25">
      <c r="A160" s="224"/>
      <c r="B160" s="218"/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  <c r="P160" s="218"/>
      <c r="Q160" s="227"/>
    </row>
    <row r="161" spans="1:17" s="382" customFormat="1" x14ac:dyDescent="0.25">
      <c r="A161" s="224"/>
      <c r="B161" s="218"/>
      <c r="C161" s="217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  <c r="P161" s="218"/>
      <c r="Q161" s="227"/>
    </row>
    <row r="162" spans="1:17" s="382" customFormat="1" x14ac:dyDescent="0.25">
      <c r="A162" s="224"/>
      <c r="B162" s="218"/>
      <c r="C162" s="217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  <c r="P162" s="218"/>
      <c r="Q162" s="227"/>
    </row>
    <row r="163" spans="1:17" s="382" customFormat="1" x14ac:dyDescent="0.25">
      <c r="A163" s="224"/>
      <c r="B163" s="218"/>
      <c r="C163" s="217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  <c r="P163" s="218"/>
      <c r="Q163" s="227"/>
    </row>
    <row r="164" spans="1:17" s="382" customFormat="1" x14ac:dyDescent="0.25">
      <c r="A164" s="224"/>
      <c r="B164" s="218"/>
      <c r="C164" s="217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  <c r="P164" s="218"/>
      <c r="Q164" s="227"/>
    </row>
    <row r="165" spans="1:17" s="382" customFormat="1" x14ac:dyDescent="0.25">
      <c r="A165" s="224"/>
      <c r="B165" s="218"/>
      <c r="C165" s="217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  <c r="P165" s="218"/>
      <c r="Q165" s="227"/>
    </row>
    <row r="166" spans="1:17" s="382" customFormat="1" x14ac:dyDescent="0.25">
      <c r="A166" s="224"/>
      <c r="B166" s="218"/>
      <c r="C166" s="217"/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  <c r="P166" s="218"/>
      <c r="Q166" s="227"/>
    </row>
    <row r="167" spans="1:17" s="382" customFormat="1" x14ac:dyDescent="0.25">
      <c r="A167" s="224"/>
      <c r="B167" s="218"/>
      <c r="C167" s="217"/>
      <c r="D167" s="217"/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  <c r="P167" s="218"/>
      <c r="Q167" s="227"/>
    </row>
    <row r="168" spans="1:17" s="382" customFormat="1" x14ac:dyDescent="0.25">
      <c r="A168" s="224"/>
      <c r="B168" s="218"/>
      <c r="C168" s="217"/>
      <c r="D168" s="217"/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  <c r="P168" s="218"/>
      <c r="Q168" s="227"/>
    </row>
    <row r="169" spans="1:17" s="382" customFormat="1" x14ac:dyDescent="0.25">
      <c r="A169" s="224"/>
      <c r="B169" s="218"/>
      <c r="C169" s="217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  <c r="P169" s="218"/>
      <c r="Q169" s="227"/>
    </row>
    <row r="170" spans="1:17" s="382" customFormat="1" x14ac:dyDescent="0.25">
      <c r="A170" s="224"/>
      <c r="B170" s="218"/>
      <c r="C170" s="217"/>
      <c r="D170" s="217"/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  <c r="P170" s="218"/>
      <c r="Q170" s="227"/>
    </row>
    <row r="171" spans="1:17" s="382" customFormat="1" x14ac:dyDescent="0.25">
      <c r="A171" s="224"/>
      <c r="B171" s="218"/>
      <c r="C171" s="217"/>
      <c r="D171" s="217"/>
      <c r="E171" s="217"/>
      <c r="F171" s="217"/>
      <c r="G171" s="217"/>
      <c r="H171" s="217"/>
      <c r="I171" s="217"/>
      <c r="J171" s="217"/>
      <c r="K171" s="217"/>
      <c r="L171" s="217"/>
      <c r="M171" s="217"/>
      <c r="N171" s="217"/>
      <c r="P171" s="218"/>
      <c r="Q171" s="227"/>
    </row>
    <row r="172" spans="1:17" s="382" customFormat="1" x14ac:dyDescent="0.25">
      <c r="A172" s="224"/>
      <c r="B172" s="218"/>
      <c r="C172" s="217"/>
      <c r="D172" s="217"/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  <c r="P172" s="218"/>
      <c r="Q172" s="227"/>
    </row>
    <row r="173" spans="1:17" s="382" customFormat="1" x14ac:dyDescent="0.25">
      <c r="A173" s="224"/>
      <c r="B173" s="218"/>
      <c r="C173" s="217"/>
      <c r="D173" s="217"/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  <c r="P173" s="218"/>
      <c r="Q173" s="227"/>
    </row>
    <row r="174" spans="1:17" s="382" customFormat="1" x14ac:dyDescent="0.25">
      <c r="A174" s="224"/>
      <c r="B174" s="218"/>
      <c r="C174" s="217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  <c r="P174" s="218"/>
      <c r="Q174" s="227"/>
    </row>
    <row r="175" spans="1:17" s="382" customFormat="1" x14ac:dyDescent="0.25">
      <c r="A175" s="224"/>
      <c r="B175" s="218"/>
      <c r="C175" s="217"/>
      <c r="D175" s="217"/>
      <c r="E175" s="217"/>
      <c r="F175" s="217"/>
      <c r="G175" s="217"/>
      <c r="H175" s="217"/>
      <c r="I175" s="217"/>
      <c r="J175" s="217"/>
      <c r="K175" s="217"/>
      <c r="L175" s="217"/>
      <c r="M175" s="217"/>
      <c r="N175" s="217"/>
      <c r="P175" s="218"/>
      <c r="Q175" s="227"/>
    </row>
    <row r="176" spans="1:17" s="382" customFormat="1" x14ac:dyDescent="0.25">
      <c r="A176" s="224"/>
      <c r="B176" s="218"/>
      <c r="C176" s="217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  <c r="P176" s="218"/>
      <c r="Q176" s="227"/>
    </row>
    <row r="177" spans="1:17" s="382" customFormat="1" x14ac:dyDescent="0.25">
      <c r="A177" s="224"/>
      <c r="B177" s="218"/>
      <c r="C177" s="217"/>
      <c r="D177" s="217"/>
      <c r="E177" s="217"/>
      <c r="F177" s="217"/>
      <c r="G177" s="217"/>
      <c r="H177" s="217"/>
      <c r="I177" s="217"/>
      <c r="J177" s="217"/>
      <c r="K177" s="217"/>
      <c r="L177" s="217"/>
      <c r="M177" s="217"/>
      <c r="N177" s="217"/>
      <c r="P177" s="218"/>
      <c r="Q177" s="227"/>
    </row>
    <row r="178" spans="1:17" s="382" customFormat="1" x14ac:dyDescent="0.25">
      <c r="A178" s="224"/>
      <c r="B178" s="218"/>
      <c r="C178" s="217"/>
      <c r="D178" s="217"/>
      <c r="E178" s="217"/>
      <c r="F178" s="217"/>
      <c r="G178" s="217"/>
      <c r="H178" s="217"/>
      <c r="I178" s="217"/>
      <c r="J178" s="217"/>
      <c r="K178" s="217"/>
      <c r="L178" s="217"/>
      <c r="M178" s="217"/>
      <c r="N178" s="217"/>
      <c r="P178" s="218"/>
      <c r="Q178" s="227"/>
    </row>
    <row r="179" spans="1:17" s="382" customFormat="1" x14ac:dyDescent="0.25">
      <c r="A179" s="224"/>
      <c r="B179" s="218"/>
      <c r="C179" s="217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  <c r="P179" s="218"/>
      <c r="Q179" s="227"/>
    </row>
    <row r="180" spans="1:17" s="382" customFormat="1" x14ac:dyDescent="0.25">
      <c r="A180" s="224"/>
      <c r="B180" s="218"/>
      <c r="C180" s="217"/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P180" s="218"/>
      <c r="Q180" s="227"/>
    </row>
    <row r="181" spans="1:17" s="382" customFormat="1" x14ac:dyDescent="0.25">
      <c r="A181" s="224"/>
      <c r="B181" s="218"/>
      <c r="C181" s="217"/>
      <c r="D181" s="217"/>
      <c r="E181" s="217"/>
      <c r="F181" s="217"/>
      <c r="G181" s="217"/>
      <c r="H181" s="217"/>
      <c r="I181" s="217"/>
      <c r="J181" s="217"/>
      <c r="K181" s="217"/>
      <c r="L181" s="217"/>
      <c r="M181" s="217"/>
      <c r="N181" s="217"/>
      <c r="P181" s="218"/>
      <c r="Q181" s="227"/>
    </row>
    <row r="182" spans="1:17" s="382" customFormat="1" x14ac:dyDescent="0.25">
      <c r="A182" s="224"/>
      <c r="B182" s="218"/>
      <c r="C182" s="217"/>
      <c r="D182" s="217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  <c r="P182" s="218"/>
      <c r="Q182" s="227"/>
    </row>
    <row r="183" spans="1:17" s="382" customFormat="1" x14ac:dyDescent="0.25">
      <c r="A183" s="224"/>
      <c r="B183" s="218"/>
      <c r="C183" s="217"/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  <c r="P183" s="218"/>
      <c r="Q183" s="227"/>
    </row>
    <row r="184" spans="1:17" s="382" customFormat="1" x14ac:dyDescent="0.25">
      <c r="A184" s="224"/>
      <c r="B184" s="218"/>
      <c r="C184" s="217"/>
      <c r="D184" s="217"/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  <c r="P184" s="218"/>
      <c r="Q184" s="227"/>
    </row>
    <row r="185" spans="1:17" s="382" customFormat="1" x14ac:dyDescent="0.25">
      <c r="A185" s="224"/>
      <c r="B185" s="218"/>
      <c r="C185" s="217"/>
      <c r="D185" s="217"/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  <c r="P185" s="218"/>
      <c r="Q185" s="227"/>
    </row>
    <row r="186" spans="1:17" s="382" customFormat="1" x14ac:dyDescent="0.25">
      <c r="A186" s="224"/>
      <c r="B186" s="218"/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  <c r="P186" s="218"/>
      <c r="Q186" s="227"/>
    </row>
    <row r="187" spans="1:17" s="382" customFormat="1" x14ac:dyDescent="0.25">
      <c r="A187" s="224"/>
      <c r="B187" s="218"/>
      <c r="C187" s="217"/>
      <c r="D187" s="217"/>
      <c r="E187" s="217"/>
      <c r="F187" s="217"/>
      <c r="G187" s="217"/>
      <c r="H187" s="217"/>
      <c r="I187" s="217"/>
      <c r="J187" s="217"/>
      <c r="K187" s="217"/>
      <c r="L187" s="217"/>
      <c r="M187" s="217"/>
      <c r="N187" s="217"/>
      <c r="P187" s="218"/>
      <c r="Q187" s="227"/>
    </row>
    <row r="188" spans="1:17" s="382" customFormat="1" x14ac:dyDescent="0.25">
      <c r="A188" s="224"/>
      <c r="B188" s="218"/>
      <c r="C188" s="217"/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  <c r="P188" s="218"/>
      <c r="Q188" s="227"/>
    </row>
    <row r="189" spans="1:17" s="382" customFormat="1" x14ac:dyDescent="0.25">
      <c r="A189" s="224"/>
      <c r="B189" s="218"/>
      <c r="C189" s="217"/>
      <c r="D189" s="217"/>
      <c r="E189" s="217"/>
      <c r="F189" s="217"/>
      <c r="G189" s="217"/>
      <c r="H189" s="217"/>
      <c r="I189" s="217"/>
      <c r="J189" s="217"/>
      <c r="K189" s="217"/>
      <c r="L189" s="217"/>
      <c r="M189" s="217"/>
      <c r="N189" s="217"/>
      <c r="P189" s="218"/>
      <c r="Q189" s="227"/>
    </row>
    <row r="190" spans="1:17" s="382" customFormat="1" x14ac:dyDescent="0.25">
      <c r="A190" s="224"/>
      <c r="B190" s="218"/>
      <c r="C190" s="217"/>
      <c r="D190" s="217"/>
      <c r="E190" s="217"/>
      <c r="F190" s="217"/>
      <c r="G190" s="217"/>
      <c r="H190" s="217"/>
      <c r="I190" s="217"/>
      <c r="J190" s="217"/>
      <c r="K190" s="217"/>
      <c r="L190" s="217"/>
      <c r="M190" s="217"/>
      <c r="N190" s="217"/>
      <c r="P190" s="218"/>
      <c r="Q190" s="227"/>
    </row>
    <row r="191" spans="1:17" s="382" customFormat="1" x14ac:dyDescent="0.25">
      <c r="A191" s="224"/>
      <c r="B191" s="218"/>
      <c r="C191" s="217"/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  <c r="P191" s="218"/>
      <c r="Q191" s="227"/>
    </row>
    <row r="192" spans="1:17" s="382" customFormat="1" x14ac:dyDescent="0.25">
      <c r="A192" s="224"/>
      <c r="B192" s="218"/>
      <c r="C192" s="217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  <c r="P192" s="218"/>
      <c r="Q192" s="227"/>
    </row>
    <row r="193" spans="1:17" s="382" customFormat="1" x14ac:dyDescent="0.25">
      <c r="A193" s="224"/>
      <c r="B193" s="218"/>
      <c r="C193" s="217"/>
      <c r="D193" s="217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  <c r="P193" s="218"/>
      <c r="Q193" s="227"/>
    </row>
    <row r="194" spans="1:17" s="382" customFormat="1" x14ac:dyDescent="0.25">
      <c r="A194" s="224"/>
      <c r="B194" s="218"/>
      <c r="C194" s="217"/>
      <c r="D194" s="217"/>
      <c r="E194" s="217"/>
      <c r="F194" s="217"/>
      <c r="G194" s="217"/>
      <c r="H194" s="217"/>
      <c r="I194" s="217"/>
      <c r="J194" s="217"/>
      <c r="K194" s="217"/>
      <c r="L194" s="217"/>
      <c r="M194" s="217"/>
      <c r="N194" s="217"/>
      <c r="P194" s="218"/>
      <c r="Q194" s="227"/>
    </row>
    <row r="195" spans="1:17" s="382" customFormat="1" x14ac:dyDescent="0.25">
      <c r="A195" s="224"/>
      <c r="B195" s="218"/>
      <c r="C195" s="217"/>
      <c r="D195" s="217"/>
      <c r="E195" s="217"/>
      <c r="F195" s="217"/>
      <c r="G195" s="217"/>
      <c r="H195" s="217"/>
      <c r="I195" s="217"/>
      <c r="J195" s="217"/>
      <c r="K195" s="217"/>
      <c r="L195" s="217"/>
      <c r="M195" s="217"/>
      <c r="N195" s="217"/>
      <c r="P195" s="218"/>
      <c r="Q195" s="227"/>
    </row>
    <row r="196" spans="1:17" s="382" customFormat="1" x14ac:dyDescent="0.25">
      <c r="A196" s="224"/>
      <c r="B196" s="218"/>
      <c r="C196" s="217"/>
      <c r="D196" s="217"/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  <c r="P196" s="218"/>
      <c r="Q196" s="227"/>
    </row>
    <row r="197" spans="1:17" s="382" customFormat="1" x14ac:dyDescent="0.25">
      <c r="A197" s="224"/>
      <c r="B197" s="218"/>
      <c r="C197" s="217"/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  <c r="P197" s="218"/>
      <c r="Q197" s="227"/>
    </row>
    <row r="198" spans="1:17" s="382" customFormat="1" x14ac:dyDescent="0.25">
      <c r="A198" s="224"/>
      <c r="B198" s="218"/>
      <c r="C198" s="217"/>
      <c r="D198" s="217"/>
      <c r="E198" s="217"/>
      <c r="F198" s="217"/>
      <c r="G198" s="217"/>
      <c r="H198" s="217"/>
      <c r="I198" s="217"/>
      <c r="J198" s="217"/>
      <c r="K198" s="217"/>
      <c r="L198" s="217"/>
      <c r="M198" s="217"/>
      <c r="N198" s="217"/>
      <c r="P198" s="218"/>
      <c r="Q198" s="227"/>
    </row>
    <row r="199" spans="1:17" s="382" customFormat="1" x14ac:dyDescent="0.25">
      <c r="A199" s="224"/>
      <c r="B199" s="218"/>
      <c r="C199" s="217"/>
      <c r="D199" s="217"/>
      <c r="E199" s="217"/>
      <c r="F199" s="217"/>
      <c r="G199" s="217"/>
      <c r="H199" s="217"/>
      <c r="I199" s="217"/>
      <c r="J199" s="217"/>
      <c r="K199" s="217"/>
      <c r="L199" s="217"/>
      <c r="M199" s="217"/>
      <c r="N199" s="217"/>
      <c r="P199" s="218"/>
      <c r="Q199" s="227"/>
    </row>
    <row r="200" spans="1:17" s="382" customFormat="1" x14ac:dyDescent="0.25">
      <c r="A200" s="224"/>
      <c r="B200" s="218"/>
      <c r="C200" s="217"/>
      <c r="D200" s="217"/>
      <c r="E200" s="217"/>
      <c r="F200" s="217"/>
      <c r="G200" s="217"/>
      <c r="H200" s="217"/>
      <c r="I200" s="217"/>
      <c r="J200" s="217"/>
      <c r="K200" s="217"/>
      <c r="L200" s="217"/>
      <c r="M200" s="217"/>
      <c r="N200" s="217"/>
      <c r="P200" s="218"/>
      <c r="Q200" s="227"/>
    </row>
    <row r="201" spans="1:17" s="382" customFormat="1" x14ac:dyDescent="0.25">
      <c r="A201" s="224"/>
      <c r="B201" s="218"/>
      <c r="C201" s="217"/>
      <c r="D201" s="217"/>
      <c r="E201" s="217"/>
      <c r="F201" s="217"/>
      <c r="G201" s="217"/>
      <c r="H201" s="217"/>
      <c r="I201" s="217"/>
      <c r="J201" s="217"/>
      <c r="K201" s="217"/>
      <c r="L201" s="217"/>
      <c r="M201" s="217"/>
      <c r="N201" s="217"/>
      <c r="P201" s="218"/>
      <c r="Q201" s="227"/>
    </row>
    <row r="202" spans="1:17" s="382" customFormat="1" x14ac:dyDescent="0.25">
      <c r="A202" s="224"/>
      <c r="B202" s="218"/>
      <c r="C202" s="217"/>
      <c r="D202" s="217"/>
      <c r="E202" s="217"/>
      <c r="F202" s="217"/>
      <c r="G202" s="217"/>
      <c r="H202" s="217"/>
      <c r="I202" s="217"/>
      <c r="J202" s="217"/>
      <c r="K202" s="217"/>
      <c r="L202" s="217"/>
      <c r="M202" s="217"/>
      <c r="N202" s="217"/>
      <c r="P202" s="218"/>
      <c r="Q202" s="227"/>
    </row>
    <row r="203" spans="1:17" s="382" customFormat="1" x14ac:dyDescent="0.25">
      <c r="A203" s="224"/>
      <c r="B203" s="218"/>
      <c r="C203" s="217"/>
      <c r="D203" s="217"/>
      <c r="E203" s="217"/>
      <c r="F203" s="217"/>
      <c r="G203" s="217"/>
      <c r="H203" s="217"/>
      <c r="I203" s="217"/>
      <c r="J203" s="217"/>
      <c r="K203" s="217"/>
      <c r="L203" s="217"/>
      <c r="M203" s="217"/>
      <c r="N203" s="217"/>
      <c r="P203" s="218"/>
      <c r="Q203" s="227"/>
    </row>
    <row r="204" spans="1:17" s="382" customFormat="1" x14ac:dyDescent="0.25">
      <c r="A204" s="224"/>
      <c r="B204" s="218"/>
      <c r="C204" s="217"/>
      <c r="D204" s="217"/>
      <c r="E204" s="217"/>
      <c r="F204" s="217"/>
      <c r="G204" s="217"/>
      <c r="H204" s="217"/>
      <c r="I204" s="217"/>
      <c r="J204" s="217"/>
      <c r="K204" s="217"/>
      <c r="L204" s="217"/>
      <c r="M204" s="217"/>
      <c r="N204" s="217"/>
      <c r="P204" s="218"/>
      <c r="Q204" s="227"/>
    </row>
    <row r="205" spans="1:17" s="382" customFormat="1" x14ac:dyDescent="0.25">
      <c r="A205" s="224"/>
      <c r="B205" s="218"/>
      <c r="C205" s="217"/>
      <c r="D205" s="217"/>
      <c r="E205" s="217"/>
      <c r="F205" s="217"/>
      <c r="G205" s="217"/>
      <c r="H205" s="217"/>
      <c r="I205" s="217"/>
      <c r="J205" s="217"/>
      <c r="K205" s="217"/>
      <c r="L205" s="217"/>
      <c r="M205" s="217"/>
      <c r="N205" s="217"/>
      <c r="P205" s="218"/>
      <c r="Q205" s="227"/>
    </row>
    <row r="206" spans="1:17" s="382" customFormat="1" x14ac:dyDescent="0.25">
      <c r="A206" s="224"/>
      <c r="B206" s="218"/>
      <c r="C206" s="217"/>
      <c r="D206" s="217"/>
      <c r="E206" s="217"/>
      <c r="F206" s="217"/>
      <c r="G206" s="217"/>
      <c r="H206" s="217"/>
      <c r="I206" s="217"/>
      <c r="J206" s="217"/>
      <c r="K206" s="217"/>
      <c r="L206" s="217"/>
      <c r="M206" s="217"/>
      <c r="N206" s="217"/>
      <c r="P206" s="218"/>
      <c r="Q206" s="227"/>
    </row>
    <row r="207" spans="1:17" s="382" customFormat="1" x14ac:dyDescent="0.25">
      <c r="A207" s="224"/>
      <c r="B207" s="218"/>
      <c r="C207" s="217"/>
      <c r="D207" s="217"/>
      <c r="E207" s="217"/>
      <c r="F207" s="217"/>
      <c r="G207" s="217"/>
      <c r="H207" s="217"/>
      <c r="I207" s="217"/>
      <c r="J207" s="217"/>
      <c r="K207" s="217"/>
      <c r="L207" s="217"/>
      <c r="M207" s="217"/>
      <c r="N207" s="217"/>
      <c r="P207" s="218"/>
      <c r="Q207" s="227"/>
    </row>
    <row r="208" spans="1:17" s="382" customFormat="1" x14ac:dyDescent="0.25">
      <c r="A208" s="224"/>
      <c r="B208" s="218"/>
      <c r="C208" s="217"/>
      <c r="D208" s="217"/>
      <c r="E208" s="217"/>
      <c r="F208" s="217"/>
      <c r="G208" s="217"/>
      <c r="H208" s="217"/>
      <c r="I208" s="217"/>
      <c r="J208" s="217"/>
      <c r="K208" s="217"/>
      <c r="L208" s="217"/>
      <c r="M208" s="217"/>
      <c r="N208" s="217"/>
      <c r="P208" s="218"/>
      <c r="Q208" s="227"/>
    </row>
    <row r="209" spans="1:17" s="382" customFormat="1" x14ac:dyDescent="0.25">
      <c r="A209" s="224"/>
      <c r="B209" s="218"/>
      <c r="C209" s="217"/>
      <c r="D209" s="217"/>
      <c r="E209" s="217"/>
      <c r="F209" s="217"/>
      <c r="G209" s="217"/>
      <c r="H209" s="217"/>
      <c r="I209" s="217"/>
      <c r="J209" s="217"/>
      <c r="K209" s="217"/>
      <c r="L209" s="217"/>
      <c r="M209" s="217"/>
      <c r="N209" s="217"/>
      <c r="P209" s="218"/>
      <c r="Q209" s="227"/>
    </row>
    <row r="210" spans="1:17" s="382" customFormat="1" x14ac:dyDescent="0.25">
      <c r="A210" s="224"/>
      <c r="B210" s="218"/>
      <c r="C210" s="217"/>
      <c r="D210" s="217"/>
      <c r="E210" s="217"/>
      <c r="F210" s="217"/>
      <c r="G210" s="217"/>
      <c r="H210" s="217"/>
      <c r="I210" s="217"/>
      <c r="J210" s="217"/>
      <c r="K210" s="217"/>
      <c r="L210" s="217"/>
      <c r="M210" s="217"/>
      <c r="N210" s="217"/>
      <c r="P210" s="218"/>
      <c r="Q210" s="227"/>
    </row>
    <row r="211" spans="1:17" s="382" customFormat="1" x14ac:dyDescent="0.25">
      <c r="A211" s="224"/>
      <c r="B211" s="218"/>
      <c r="C211" s="217"/>
      <c r="D211" s="217"/>
      <c r="E211" s="217"/>
      <c r="F211" s="217"/>
      <c r="G211" s="217"/>
      <c r="H211" s="217"/>
      <c r="I211" s="217"/>
      <c r="J211" s="217"/>
      <c r="K211" s="217"/>
      <c r="L211" s="217"/>
      <c r="M211" s="217"/>
      <c r="N211" s="217"/>
      <c r="P211" s="218"/>
      <c r="Q211" s="227"/>
    </row>
    <row r="212" spans="1:17" s="382" customFormat="1" x14ac:dyDescent="0.25">
      <c r="A212" s="224"/>
      <c r="B212" s="218"/>
      <c r="C212" s="217"/>
      <c r="D212" s="217"/>
      <c r="E212" s="217"/>
      <c r="F212" s="217"/>
      <c r="G212" s="217"/>
      <c r="H212" s="217"/>
      <c r="I212" s="217"/>
      <c r="J212" s="217"/>
      <c r="K212" s="217"/>
      <c r="L212" s="217"/>
      <c r="M212" s="217"/>
      <c r="N212" s="217"/>
      <c r="P212" s="218"/>
      <c r="Q212" s="227"/>
    </row>
    <row r="213" spans="1:17" s="382" customFormat="1" x14ac:dyDescent="0.25">
      <c r="A213" s="224"/>
      <c r="B213" s="218"/>
      <c r="C213" s="217"/>
      <c r="D213" s="217"/>
      <c r="E213" s="217"/>
      <c r="F213" s="217"/>
      <c r="G213" s="217"/>
      <c r="H213" s="217"/>
      <c r="I213" s="217"/>
      <c r="J213" s="217"/>
      <c r="K213" s="217"/>
      <c r="L213" s="217"/>
      <c r="M213" s="217"/>
      <c r="N213" s="217"/>
      <c r="P213" s="218"/>
      <c r="Q213" s="227"/>
    </row>
    <row r="214" spans="1:17" s="382" customFormat="1" x14ac:dyDescent="0.25">
      <c r="A214" s="224"/>
      <c r="B214" s="218"/>
      <c r="C214" s="217"/>
      <c r="D214" s="217"/>
      <c r="E214" s="217"/>
      <c r="F214" s="217"/>
      <c r="G214" s="217"/>
      <c r="H214" s="217"/>
      <c r="I214" s="217"/>
      <c r="J214" s="217"/>
      <c r="K214" s="217"/>
      <c r="L214" s="217"/>
      <c r="M214" s="217"/>
      <c r="N214" s="217"/>
      <c r="P214" s="218"/>
      <c r="Q214" s="227"/>
    </row>
    <row r="215" spans="1:17" s="382" customFormat="1" x14ac:dyDescent="0.25">
      <c r="A215" s="224"/>
      <c r="B215" s="218"/>
      <c r="C215" s="217"/>
      <c r="D215" s="217"/>
      <c r="E215" s="217"/>
      <c r="F215" s="217"/>
      <c r="G215" s="217"/>
      <c r="H215" s="217"/>
      <c r="I215" s="217"/>
      <c r="J215" s="217"/>
      <c r="K215" s="217"/>
      <c r="L215" s="217"/>
      <c r="M215" s="217"/>
      <c r="N215" s="217"/>
      <c r="P215" s="218"/>
      <c r="Q215" s="227"/>
    </row>
    <row r="216" spans="1:17" s="382" customFormat="1" x14ac:dyDescent="0.25">
      <c r="A216" s="224"/>
      <c r="B216" s="218"/>
      <c r="C216" s="217"/>
      <c r="D216" s="217"/>
      <c r="E216" s="217"/>
      <c r="F216" s="217"/>
      <c r="G216" s="217"/>
      <c r="H216" s="217"/>
      <c r="I216" s="217"/>
      <c r="J216" s="217"/>
      <c r="K216" s="217"/>
      <c r="L216" s="217"/>
      <c r="M216" s="217"/>
      <c r="N216" s="217"/>
      <c r="P216" s="218"/>
      <c r="Q216" s="227"/>
    </row>
    <row r="217" spans="1:17" s="382" customFormat="1" x14ac:dyDescent="0.25">
      <c r="A217" s="224"/>
      <c r="B217" s="218"/>
      <c r="C217" s="217"/>
      <c r="D217" s="217"/>
      <c r="E217" s="217"/>
      <c r="F217" s="217"/>
      <c r="G217" s="217"/>
      <c r="H217" s="217"/>
      <c r="I217" s="217"/>
      <c r="J217" s="217"/>
      <c r="K217" s="217"/>
      <c r="L217" s="217"/>
      <c r="M217" s="217"/>
      <c r="N217" s="217"/>
      <c r="P217" s="218"/>
      <c r="Q217" s="227"/>
    </row>
    <row r="218" spans="1:17" s="382" customFormat="1" x14ac:dyDescent="0.25">
      <c r="A218" s="224"/>
      <c r="B218" s="218"/>
      <c r="C218" s="217"/>
      <c r="D218" s="217"/>
      <c r="E218" s="217"/>
      <c r="F218" s="217"/>
      <c r="G218" s="217"/>
      <c r="H218" s="217"/>
      <c r="I218" s="217"/>
      <c r="J218" s="217"/>
      <c r="K218" s="217"/>
      <c r="L218" s="217"/>
      <c r="M218" s="217"/>
      <c r="N218" s="217"/>
      <c r="P218" s="218"/>
      <c r="Q218" s="227"/>
    </row>
    <row r="219" spans="1:17" s="382" customFormat="1" x14ac:dyDescent="0.25">
      <c r="A219" s="224"/>
      <c r="B219" s="218"/>
      <c r="C219" s="217"/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  <c r="P219" s="218"/>
      <c r="Q219" s="227"/>
    </row>
    <row r="220" spans="1:17" s="382" customFormat="1" x14ac:dyDescent="0.25">
      <c r="A220" s="224"/>
      <c r="B220" s="218"/>
      <c r="C220" s="217"/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  <c r="P220" s="218"/>
      <c r="Q220" s="227"/>
    </row>
    <row r="221" spans="1:17" s="382" customFormat="1" x14ac:dyDescent="0.25">
      <c r="A221" s="224"/>
      <c r="B221" s="218"/>
      <c r="C221" s="217"/>
      <c r="D221" s="217"/>
      <c r="E221" s="217"/>
      <c r="F221" s="217"/>
      <c r="G221" s="217"/>
      <c r="H221" s="217"/>
      <c r="I221" s="217"/>
      <c r="J221" s="217"/>
      <c r="K221" s="217"/>
      <c r="L221" s="217"/>
      <c r="M221" s="217"/>
      <c r="N221" s="217"/>
      <c r="P221" s="218"/>
      <c r="Q221" s="227"/>
    </row>
    <row r="222" spans="1:17" s="382" customFormat="1" x14ac:dyDescent="0.25">
      <c r="A222" s="224"/>
      <c r="B222" s="218"/>
      <c r="C222" s="217"/>
      <c r="D222" s="217"/>
      <c r="E222" s="217"/>
      <c r="F222" s="217"/>
      <c r="G222" s="217"/>
      <c r="H222" s="217"/>
      <c r="I222" s="217"/>
      <c r="J222" s="217"/>
      <c r="K222" s="217"/>
      <c r="L222" s="217"/>
      <c r="M222" s="217"/>
      <c r="N222" s="217"/>
      <c r="P222" s="218"/>
      <c r="Q222" s="227"/>
    </row>
    <row r="223" spans="1:17" s="382" customFormat="1" x14ac:dyDescent="0.25">
      <c r="A223" s="224"/>
      <c r="B223" s="218"/>
      <c r="C223" s="217"/>
      <c r="D223" s="217"/>
      <c r="E223" s="217"/>
      <c r="F223" s="217"/>
      <c r="G223" s="217"/>
      <c r="H223" s="217"/>
      <c r="I223" s="217"/>
      <c r="J223" s="217"/>
      <c r="K223" s="217"/>
      <c r="L223" s="217"/>
      <c r="M223" s="217"/>
      <c r="N223" s="217"/>
      <c r="P223" s="218"/>
      <c r="Q223" s="227"/>
    </row>
    <row r="224" spans="1:17" s="382" customFormat="1" x14ac:dyDescent="0.25">
      <c r="A224" s="224"/>
      <c r="B224" s="218"/>
      <c r="C224" s="217"/>
      <c r="D224" s="217"/>
      <c r="E224" s="217"/>
      <c r="F224" s="217"/>
      <c r="G224" s="217"/>
      <c r="H224" s="217"/>
      <c r="I224" s="217"/>
      <c r="J224" s="217"/>
      <c r="K224" s="217"/>
      <c r="L224" s="217"/>
      <c r="M224" s="217"/>
      <c r="N224" s="217"/>
      <c r="P224" s="218"/>
      <c r="Q224" s="227"/>
    </row>
    <row r="225" spans="1:17" s="382" customFormat="1" x14ac:dyDescent="0.25">
      <c r="A225" s="224"/>
      <c r="B225" s="218"/>
      <c r="C225" s="217"/>
      <c r="D225" s="217"/>
      <c r="E225" s="217"/>
      <c r="F225" s="217"/>
      <c r="G225" s="217"/>
      <c r="H225" s="217"/>
      <c r="I225" s="217"/>
      <c r="J225" s="217"/>
      <c r="K225" s="217"/>
      <c r="L225" s="217"/>
      <c r="M225" s="217"/>
      <c r="N225" s="217"/>
      <c r="P225" s="218"/>
      <c r="Q225" s="227"/>
    </row>
    <row r="226" spans="1:17" s="382" customFormat="1" x14ac:dyDescent="0.25">
      <c r="A226" s="224"/>
      <c r="B226" s="218"/>
      <c r="C226" s="217"/>
      <c r="D226" s="217"/>
      <c r="E226" s="217"/>
      <c r="F226" s="217"/>
      <c r="G226" s="217"/>
      <c r="H226" s="217"/>
      <c r="I226" s="217"/>
      <c r="J226" s="217"/>
      <c r="K226" s="217"/>
      <c r="L226" s="217"/>
      <c r="M226" s="217"/>
      <c r="N226" s="217"/>
      <c r="P226" s="218"/>
      <c r="Q226" s="227"/>
    </row>
    <row r="227" spans="1:17" s="382" customFormat="1" x14ac:dyDescent="0.25">
      <c r="A227" s="224"/>
      <c r="B227" s="218"/>
      <c r="C227" s="217"/>
      <c r="D227" s="217"/>
      <c r="E227" s="217"/>
      <c r="F227" s="217"/>
      <c r="G227" s="217"/>
      <c r="H227" s="217"/>
      <c r="I227" s="217"/>
      <c r="J227" s="217"/>
      <c r="K227" s="217"/>
      <c r="L227" s="217"/>
      <c r="M227" s="217"/>
      <c r="N227" s="217"/>
      <c r="P227" s="218"/>
      <c r="Q227" s="227"/>
    </row>
    <row r="228" spans="1:17" s="382" customFormat="1" x14ac:dyDescent="0.25">
      <c r="A228" s="224"/>
      <c r="B228" s="218"/>
      <c r="C228" s="217"/>
      <c r="D228" s="217"/>
      <c r="E228" s="217"/>
      <c r="F228" s="217"/>
      <c r="G228" s="217"/>
      <c r="H228" s="217"/>
      <c r="I228" s="217"/>
      <c r="J228" s="217"/>
      <c r="K228" s="217"/>
      <c r="L228" s="217"/>
      <c r="M228" s="217"/>
      <c r="N228" s="217"/>
      <c r="P228" s="218"/>
      <c r="Q228" s="227"/>
    </row>
    <row r="229" spans="1:17" s="382" customFormat="1" x14ac:dyDescent="0.25">
      <c r="A229" s="224"/>
      <c r="B229" s="218"/>
      <c r="C229" s="217"/>
      <c r="D229" s="217"/>
      <c r="E229" s="217"/>
      <c r="F229" s="217"/>
      <c r="G229" s="217"/>
      <c r="H229" s="217"/>
      <c r="I229" s="217"/>
      <c r="J229" s="217"/>
      <c r="K229" s="217"/>
      <c r="L229" s="217"/>
      <c r="M229" s="217"/>
      <c r="N229" s="217"/>
      <c r="P229" s="218"/>
      <c r="Q229" s="227"/>
    </row>
    <row r="230" spans="1:17" s="382" customFormat="1" x14ac:dyDescent="0.25">
      <c r="A230" s="224"/>
      <c r="B230" s="218"/>
      <c r="C230" s="217"/>
      <c r="D230" s="217"/>
      <c r="E230" s="217"/>
      <c r="F230" s="217"/>
      <c r="G230" s="217"/>
      <c r="H230" s="217"/>
      <c r="I230" s="217"/>
      <c r="J230" s="217"/>
      <c r="K230" s="217"/>
      <c r="L230" s="217"/>
      <c r="M230" s="217"/>
      <c r="N230" s="217"/>
      <c r="P230" s="218"/>
      <c r="Q230" s="227"/>
    </row>
    <row r="231" spans="1:17" s="382" customFormat="1" x14ac:dyDescent="0.25">
      <c r="A231" s="224"/>
      <c r="B231" s="218"/>
      <c r="C231" s="217"/>
      <c r="D231" s="217"/>
      <c r="E231" s="217"/>
      <c r="F231" s="217"/>
      <c r="G231" s="217"/>
      <c r="H231" s="217"/>
      <c r="I231" s="217"/>
      <c r="J231" s="217"/>
      <c r="K231" s="217"/>
      <c r="L231" s="217"/>
      <c r="M231" s="217"/>
      <c r="N231" s="217"/>
      <c r="P231" s="218"/>
      <c r="Q231" s="227"/>
    </row>
    <row r="232" spans="1:17" s="382" customFormat="1" x14ac:dyDescent="0.25">
      <c r="A232" s="224"/>
      <c r="B232" s="218"/>
      <c r="C232" s="217"/>
      <c r="D232" s="217"/>
      <c r="E232" s="217"/>
      <c r="F232" s="217"/>
      <c r="G232" s="217"/>
      <c r="H232" s="217"/>
      <c r="I232" s="217"/>
      <c r="J232" s="217"/>
      <c r="K232" s="217"/>
      <c r="L232" s="217"/>
      <c r="M232" s="217"/>
      <c r="N232" s="217"/>
      <c r="P232" s="218"/>
      <c r="Q232" s="227"/>
    </row>
    <row r="233" spans="1:17" s="382" customFormat="1" x14ac:dyDescent="0.25">
      <c r="A233" s="224"/>
      <c r="B233" s="218"/>
      <c r="C233" s="217"/>
      <c r="D233" s="217"/>
      <c r="E233" s="217"/>
      <c r="F233" s="217"/>
      <c r="G233" s="217"/>
      <c r="H233" s="217"/>
      <c r="I233" s="217"/>
      <c r="J233" s="217"/>
      <c r="K233" s="217"/>
      <c r="L233" s="217"/>
      <c r="M233" s="217"/>
      <c r="N233" s="217"/>
      <c r="P233" s="218"/>
      <c r="Q233" s="227"/>
    </row>
    <row r="234" spans="1:17" s="382" customFormat="1" x14ac:dyDescent="0.25">
      <c r="A234" s="224"/>
      <c r="B234" s="218"/>
      <c r="C234" s="217"/>
      <c r="D234" s="217"/>
      <c r="E234" s="217"/>
      <c r="F234" s="217"/>
      <c r="G234" s="217"/>
      <c r="H234" s="217"/>
      <c r="I234" s="217"/>
      <c r="J234" s="217"/>
      <c r="K234" s="217"/>
      <c r="L234" s="217"/>
      <c r="M234" s="217"/>
      <c r="N234" s="217"/>
      <c r="P234" s="218"/>
      <c r="Q234" s="227"/>
    </row>
    <row r="235" spans="1:17" s="382" customFormat="1" x14ac:dyDescent="0.25">
      <c r="A235" s="224"/>
      <c r="B235" s="218"/>
      <c r="C235" s="217"/>
      <c r="D235" s="217"/>
      <c r="E235" s="217"/>
      <c r="F235" s="217"/>
      <c r="G235" s="217"/>
      <c r="H235" s="217"/>
      <c r="I235" s="217"/>
      <c r="J235" s="217"/>
      <c r="K235" s="217"/>
      <c r="L235" s="217"/>
      <c r="M235" s="217"/>
      <c r="N235" s="217"/>
      <c r="P235" s="218"/>
      <c r="Q235" s="227"/>
    </row>
    <row r="236" spans="1:17" s="382" customFormat="1" x14ac:dyDescent="0.25">
      <c r="A236" s="224"/>
      <c r="B236" s="218"/>
      <c r="C236" s="217"/>
      <c r="D236" s="217"/>
      <c r="E236" s="217"/>
      <c r="F236" s="217"/>
      <c r="G236" s="217"/>
      <c r="H236" s="217"/>
      <c r="I236" s="217"/>
      <c r="J236" s="217"/>
      <c r="K236" s="217"/>
      <c r="L236" s="217"/>
      <c r="M236" s="217"/>
      <c r="N236" s="217"/>
      <c r="P236" s="218"/>
      <c r="Q236" s="227"/>
    </row>
    <row r="237" spans="1:17" s="382" customFormat="1" x14ac:dyDescent="0.25">
      <c r="A237" s="224"/>
      <c r="B237" s="218"/>
      <c r="C237" s="217"/>
      <c r="D237" s="217"/>
      <c r="E237" s="217"/>
      <c r="F237" s="217"/>
      <c r="G237" s="217"/>
      <c r="H237" s="217"/>
      <c r="I237" s="217"/>
      <c r="J237" s="217"/>
      <c r="K237" s="217"/>
      <c r="L237" s="217"/>
      <c r="M237" s="217"/>
      <c r="N237" s="217"/>
      <c r="P237" s="218"/>
      <c r="Q237" s="227"/>
    </row>
    <row r="238" spans="1:17" s="382" customFormat="1" x14ac:dyDescent="0.25">
      <c r="A238" s="224"/>
      <c r="B238" s="218"/>
      <c r="C238" s="217"/>
      <c r="D238" s="217"/>
      <c r="E238" s="217"/>
      <c r="F238" s="217"/>
      <c r="G238" s="217"/>
      <c r="H238" s="217"/>
      <c r="I238" s="217"/>
      <c r="J238" s="217"/>
      <c r="K238" s="217"/>
      <c r="L238" s="217"/>
      <c r="M238" s="217"/>
      <c r="N238" s="217"/>
      <c r="P238" s="218"/>
      <c r="Q238" s="227"/>
    </row>
    <row r="239" spans="1:17" s="382" customFormat="1" x14ac:dyDescent="0.25">
      <c r="A239" s="224"/>
      <c r="B239" s="218"/>
      <c r="C239" s="217"/>
      <c r="D239" s="217"/>
      <c r="E239" s="217"/>
      <c r="F239" s="217"/>
      <c r="G239" s="217"/>
      <c r="H239" s="217"/>
      <c r="I239" s="217"/>
      <c r="J239" s="217"/>
      <c r="K239" s="217"/>
      <c r="L239" s="217"/>
      <c r="M239" s="217"/>
      <c r="N239" s="217"/>
      <c r="P239" s="218"/>
      <c r="Q239" s="227"/>
    </row>
    <row r="240" spans="1:17" s="382" customFormat="1" x14ac:dyDescent="0.25">
      <c r="A240" s="224"/>
      <c r="B240" s="218"/>
      <c r="C240" s="217"/>
      <c r="D240" s="217"/>
      <c r="E240" s="217"/>
      <c r="F240" s="217"/>
      <c r="G240" s="217"/>
      <c r="H240" s="217"/>
      <c r="I240" s="217"/>
      <c r="J240" s="217"/>
      <c r="K240" s="217"/>
      <c r="L240" s="217"/>
      <c r="M240" s="217"/>
      <c r="N240" s="217"/>
      <c r="P240" s="218"/>
      <c r="Q240" s="227"/>
    </row>
    <row r="241" spans="1:17" s="382" customFormat="1" x14ac:dyDescent="0.25">
      <c r="A241" s="224"/>
      <c r="B241" s="218"/>
      <c r="C241" s="217"/>
      <c r="D241" s="217"/>
      <c r="E241" s="217"/>
      <c r="F241" s="217"/>
      <c r="G241" s="217"/>
      <c r="H241" s="217"/>
      <c r="I241" s="217"/>
      <c r="J241" s="217"/>
      <c r="K241" s="217"/>
      <c r="L241" s="217"/>
      <c r="M241" s="217"/>
      <c r="N241" s="217"/>
      <c r="P241" s="218"/>
      <c r="Q241" s="227"/>
    </row>
    <row r="242" spans="1:17" s="382" customFormat="1" x14ac:dyDescent="0.25">
      <c r="A242" s="224"/>
      <c r="B242" s="218"/>
      <c r="C242" s="217"/>
      <c r="D242" s="217"/>
      <c r="E242" s="217"/>
      <c r="F242" s="217"/>
      <c r="G242" s="217"/>
      <c r="H242" s="217"/>
      <c r="I242" s="217"/>
      <c r="J242" s="217"/>
      <c r="K242" s="217"/>
      <c r="L242" s="217"/>
      <c r="M242" s="217"/>
      <c r="N242" s="217"/>
      <c r="P242" s="218"/>
      <c r="Q242" s="227"/>
    </row>
    <row r="243" spans="1:17" s="382" customFormat="1" x14ac:dyDescent="0.25">
      <c r="A243" s="224"/>
      <c r="B243" s="218"/>
      <c r="C243" s="217"/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  <c r="P243" s="218"/>
      <c r="Q243" s="227"/>
    </row>
  </sheetData>
  <mergeCells count="7">
    <mergeCell ref="A2:H2"/>
    <mergeCell ref="A3:H3"/>
    <mergeCell ref="A5:Q5"/>
    <mergeCell ref="A6:Q6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3" orientation="landscape" r:id="rId1"/>
  <headerFooter>
    <oddFooter>&amp;RPag.  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99"/>
    <pageSetUpPr fitToPage="1"/>
  </sheetPr>
  <dimension ref="A1:U33"/>
  <sheetViews>
    <sheetView showGridLines="0" zoomScale="80" zoomScaleNormal="80" workbookViewId="0">
      <pane xSplit="1" topLeftCell="B1" activePane="topRight" state="frozen"/>
      <selection pane="topRight" activeCell="B1" sqref="B1"/>
    </sheetView>
  </sheetViews>
  <sheetFormatPr defaultColWidth="8.85546875" defaultRowHeight="15" x14ac:dyDescent="0.25"/>
  <cols>
    <col min="1" max="1" width="55.28515625" style="222" customWidth="1"/>
    <col min="2" max="2" width="13.5703125" style="217" customWidth="1"/>
    <col min="3" max="14" width="11.85546875" style="217" customWidth="1"/>
    <col min="15" max="15" width="8.85546875" style="382" customWidth="1"/>
    <col min="16" max="16" width="8.85546875" style="217" customWidth="1"/>
    <col min="17" max="17" width="9.7109375" style="227" customWidth="1"/>
  </cols>
  <sheetData>
    <row r="1" spans="1:21" ht="51" customHeight="1" x14ac:dyDescent="0.25"/>
    <row r="2" spans="1:21" ht="15.75" x14ac:dyDescent="0.25">
      <c r="A2" s="492"/>
      <c r="B2" s="492"/>
      <c r="C2" s="492"/>
      <c r="D2" s="492"/>
      <c r="E2" s="492"/>
      <c r="F2" s="492"/>
      <c r="G2" s="492"/>
      <c r="H2" s="492"/>
    </row>
    <row r="3" spans="1:21" ht="15.75" x14ac:dyDescent="0.25">
      <c r="A3" s="492"/>
      <c r="B3" s="492"/>
      <c r="C3" s="492"/>
      <c r="D3" s="492"/>
      <c r="E3" s="492"/>
      <c r="F3" s="492"/>
      <c r="G3" s="492"/>
      <c r="H3" s="492"/>
    </row>
    <row r="4" spans="1:21" ht="21" customHeight="1" x14ac:dyDescent="0.25"/>
    <row r="5" spans="1:21" s="98" customFormat="1" ht="18.75" customHeight="1" x14ac:dyDescent="0.25">
      <c r="A5" s="493" t="s">
        <v>253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</row>
    <row r="6" spans="1:21" s="98" customFormat="1" ht="20.25" customHeight="1" x14ac:dyDescent="0.25">
      <c r="A6" s="493" t="s">
        <v>287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</row>
    <row r="7" spans="1:21" s="225" customFormat="1" ht="22.5" customHeight="1" x14ac:dyDescent="0.2">
      <c r="A7" s="494" t="s">
        <v>3</v>
      </c>
      <c r="B7" s="496" t="s">
        <v>255</v>
      </c>
      <c r="C7" s="381" t="s">
        <v>256</v>
      </c>
      <c r="D7" s="381" t="s">
        <v>257</v>
      </c>
      <c r="E7" s="381" t="s">
        <v>258</v>
      </c>
      <c r="F7" s="381" t="s">
        <v>259</v>
      </c>
      <c r="G7" s="381" t="s">
        <v>260</v>
      </c>
      <c r="H7" s="381" t="s">
        <v>261</v>
      </c>
      <c r="I7" s="381" t="s">
        <v>262</v>
      </c>
      <c r="J7" s="381" t="s">
        <v>263</v>
      </c>
      <c r="K7" s="381" t="s">
        <v>264</v>
      </c>
      <c r="L7" s="381" t="s">
        <v>265</v>
      </c>
      <c r="M7" s="381" t="s">
        <v>266</v>
      </c>
      <c r="N7" s="381" t="s">
        <v>267</v>
      </c>
      <c r="O7" s="498" t="s">
        <v>268</v>
      </c>
      <c r="P7" s="499"/>
      <c r="Q7" s="500"/>
    </row>
    <row r="8" spans="1:21" s="225" customFormat="1" ht="24.75" customHeight="1" x14ac:dyDescent="0.2">
      <c r="A8" s="495"/>
      <c r="B8" s="497"/>
      <c r="C8" s="381" t="s">
        <v>269</v>
      </c>
      <c r="D8" s="381" t="s">
        <v>269</v>
      </c>
      <c r="E8" s="381" t="s">
        <v>269</v>
      </c>
      <c r="F8" s="381" t="s">
        <v>269</v>
      </c>
      <c r="G8" s="381" t="s">
        <v>269</v>
      </c>
      <c r="H8" s="381" t="s">
        <v>269</v>
      </c>
      <c r="I8" s="381" t="s">
        <v>269</v>
      </c>
      <c r="J8" s="381" t="s">
        <v>269</v>
      </c>
      <c r="K8" s="381" t="s">
        <v>269</v>
      </c>
      <c r="L8" s="381" t="s">
        <v>269</v>
      </c>
      <c r="M8" s="381" t="s">
        <v>269</v>
      </c>
      <c r="N8" s="381" t="s">
        <v>269</v>
      </c>
      <c r="O8" s="383" t="s">
        <v>270</v>
      </c>
      <c r="P8" s="381" t="s">
        <v>269</v>
      </c>
      <c r="Q8" s="381" t="s">
        <v>1</v>
      </c>
    </row>
    <row r="9" spans="1:21" ht="33" customHeight="1" x14ac:dyDescent="0.25">
      <c r="A9" s="355" t="s">
        <v>226</v>
      </c>
      <c r="B9" s="356">
        <v>288</v>
      </c>
      <c r="C9" s="369">
        <v>62</v>
      </c>
      <c r="D9" s="369">
        <v>146</v>
      </c>
      <c r="E9" s="369">
        <v>126</v>
      </c>
      <c r="F9" s="369">
        <v>116</v>
      </c>
      <c r="G9" s="369">
        <v>95</v>
      </c>
      <c r="H9" s="460">
        <v>130</v>
      </c>
      <c r="I9" s="369">
        <v>144</v>
      </c>
      <c r="J9" s="369">
        <v>155</v>
      </c>
      <c r="K9" s="369">
        <v>97</v>
      </c>
      <c r="L9" s="369">
        <v>125</v>
      </c>
      <c r="M9" s="369">
        <v>131</v>
      </c>
      <c r="N9" s="369">
        <v>131</v>
      </c>
      <c r="O9" s="387">
        <f>B9*(IF(C9="",0,1)+IF(D9="",0,1)+IF(E9="",0,1)+IF(F9="",0,1)+IF(G9="",0,1)+IF(H9="",0,1)+IF(I9="",0,1)+IF(J9="",0,1)+IF(K9="",0,1)+IF(L9="",0,1)+IF(M9="",0,1)+IF(N9="",0,1))</f>
        <v>3456</v>
      </c>
      <c r="P9" s="387">
        <f>SUM(C9:N9)</f>
        <v>1458</v>
      </c>
      <c r="Q9" s="388">
        <f>IF(O9=0,"-",P9/O9)</f>
        <v>0.421875</v>
      </c>
    </row>
    <row r="10" spans="1:21" ht="33" customHeight="1" x14ac:dyDescent="0.25">
      <c r="A10" s="355" t="s">
        <v>227</v>
      </c>
      <c r="B10" s="356">
        <v>1008</v>
      </c>
      <c r="C10" s="369">
        <v>79</v>
      </c>
      <c r="D10" s="369">
        <v>250</v>
      </c>
      <c r="E10" s="369">
        <v>296</v>
      </c>
      <c r="F10" s="369">
        <v>163</v>
      </c>
      <c r="G10" s="369">
        <v>130</v>
      </c>
      <c r="H10" s="460">
        <v>217</v>
      </c>
      <c r="I10" s="369">
        <v>209</v>
      </c>
      <c r="J10" s="369">
        <v>297</v>
      </c>
      <c r="K10" s="369">
        <v>156</v>
      </c>
      <c r="L10" s="369">
        <v>207</v>
      </c>
      <c r="M10" s="369">
        <v>201</v>
      </c>
      <c r="N10" s="369">
        <v>183</v>
      </c>
      <c r="O10" s="387">
        <f t="shared" ref="O10:O15" si="0">B10*(IF(C10="",0,1)+IF(D10="",0,1)+IF(E10="",0,1)+IF(F10="",0,1)+IF(G10="",0,1)+IF(H10="",0,1)+IF(I10="",0,1)+IF(J10="",0,1)+IF(K10="",0,1)+IF(L10="",0,1)+IF(M10="",0,1)+IF(N10="",0,1))</f>
        <v>12096</v>
      </c>
      <c r="P10" s="387">
        <f t="shared" ref="P10:P15" si="1">SUM(C10:N10)</f>
        <v>2388</v>
      </c>
      <c r="Q10" s="388">
        <f t="shared" ref="Q10:Q16" si="2">IF(O10=0,"-",P10/O10)</f>
        <v>0.19742063492063491</v>
      </c>
    </row>
    <row r="11" spans="1:21" ht="27.75" customHeight="1" x14ac:dyDescent="0.25">
      <c r="A11" s="355" t="s">
        <v>203</v>
      </c>
      <c r="B11" s="356">
        <v>1613</v>
      </c>
      <c r="C11" s="369">
        <v>525</v>
      </c>
      <c r="D11" s="369">
        <v>598</v>
      </c>
      <c r="E11" s="369">
        <v>698</v>
      </c>
      <c r="F11" s="369">
        <v>583</v>
      </c>
      <c r="G11" s="369">
        <v>410</v>
      </c>
      <c r="H11" s="460">
        <v>596</v>
      </c>
      <c r="I11" s="369">
        <v>536</v>
      </c>
      <c r="J11" s="369">
        <v>857</v>
      </c>
      <c r="K11" s="369">
        <v>858</v>
      </c>
      <c r="L11" s="369">
        <v>750</v>
      </c>
      <c r="M11" s="369">
        <v>901</v>
      </c>
      <c r="N11" s="369">
        <v>1158</v>
      </c>
      <c r="O11" s="387">
        <f>10856+B11*(IF(K11="",0,1)+IF(L11="",0,1)+IF(M11="",0,1)+IF(N11="",0,1))</f>
        <v>17308</v>
      </c>
      <c r="P11" s="387">
        <f t="shared" si="1"/>
        <v>8470</v>
      </c>
      <c r="Q11" s="388">
        <f t="shared" si="2"/>
        <v>0.48936907788305983</v>
      </c>
    </row>
    <row r="12" spans="1:21" ht="31.5" customHeight="1" x14ac:dyDescent="0.25">
      <c r="A12" s="355" t="s">
        <v>228</v>
      </c>
      <c r="B12" s="356">
        <v>256</v>
      </c>
      <c r="C12" s="369">
        <v>315</v>
      </c>
      <c r="D12" s="369">
        <v>213</v>
      </c>
      <c r="E12" s="369">
        <v>206</v>
      </c>
      <c r="F12" s="369">
        <v>148</v>
      </c>
      <c r="G12" s="369">
        <v>139</v>
      </c>
      <c r="H12" s="460">
        <v>186</v>
      </c>
      <c r="I12" s="369">
        <v>137</v>
      </c>
      <c r="J12" s="369">
        <v>156</v>
      </c>
      <c r="K12" s="369">
        <v>113</v>
      </c>
      <c r="L12" s="369">
        <v>199</v>
      </c>
      <c r="M12" s="369">
        <v>140</v>
      </c>
      <c r="N12" s="369">
        <v>189</v>
      </c>
      <c r="O12" s="387">
        <f t="shared" si="0"/>
        <v>3072</v>
      </c>
      <c r="P12" s="387">
        <f t="shared" si="1"/>
        <v>2141</v>
      </c>
      <c r="Q12" s="388">
        <f t="shared" si="2"/>
        <v>0.69694010416666663</v>
      </c>
    </row>
    <row r="13" spans="1:21" ht="33" customHeight="1" x14ac:dyDescent="0.25">
      <c r="A13" s="355" t="s">
        <v>210</v>
      </c>
      <c r="B13" s="356">
        <v>512</v>
      </c>
      <c r="C13" s="369">
        <v>127</v>
      </c>
      <c r="D13" s="369">
        <v>113</v>
      </c>
      <c r="E13" s="369">
        <v>161</v>
      </c>
      <c r="F13" s="369">
        <v>167</v>
      </c>
      <c r="G13" s="369">
        <v>83</v>
      </c>
      <c r="H13" s="460">
        <v>86</v>
      </c>
      <c r="I13" s="369">
        <v>156</v>
      </c>
      <c r="J13" s="369">
        <v>161</v>
      </c>
      <c r="K13" s="369">
        <v>125</v>
      </c>
      <c r="L13" s="369">
        <v>100</v>
      </c>
      <c r="M13" s="369">
        <v>141</v>
      </c>
      <c r="N13" s="369">
        <v>115</v>
      </c>
      <c r="O13" s="387">
        <f t="shared" si="0"/>
        <v>6144</v>
      </c>
      <c r="P13" s="387">
        <f t="shared" si="1"/>
        <v>1535</v>
      </c>
      <c r="Q13" s="388">
        <f t="shared" si="2"/>
        <v>0.24983723958333334</v>
      </c>
    </row>
    <row r="14" spans="1:21" ht="27.75" customHeight="1" x14ac:dyDescent="0.25">
      <c r="A14" s="355" t="s">
        <v>211</v>
      </c>
      <c r="B14" s="356">
        <v>704</v>
      </c>
      <c r="C14" s="369">
        <v>102</v>
      </c>
      <c r="D14" s="369">
        <v>189</v>
      </c>
      <c r="E14" s="369">
        <v>190</v>
      </c>
      <c r="F14" s="369">
        <v>157</v>
      </c>
      <c r="G14" s="369">
        <v>117</v>
      </c>
      <c r="H14" s="460">
        <v>147</v>
      </c>
      <c r="I14" s="369">
        <v>97</v>
      </c>
      <c r="J14" s="369">
        <v>179</v>
      </c>
      <c r="K14" s="369">
        <v>209</v>
      </c>
      <c r="L14" s="369">
        <v>116</v>
      </c>
      <c r="M14" s="369">
        <v>210</v>
      </c>
      <c r="N14" s="369">
        <v>177</v>
      </c>
      <c r="O14" s="387">
        <f t="shared" si="0"/>
        <v>8448</v>
      </c>
      <c r="P14" s="387">
        <f t="shared" si="1"/>
        <v>1890</v>
      </c>
      <c r="Q14" s="388">
        <f t="shared" si="2"/>
        <v>0.22372159090909091</v>
      </c>
      <c r="U14" t="s">
        <v>307</v>
      </c>
    </row>
    <row r="15" spans="1:21" ht="27.75" customHeight="1" thickBot="1" x14ac:dyDescent="0.3">
      <c r="A15" s="355" t="s">
        <v>221</v>
      </c>
      <c r="B15" s="356">
        <v>132</v>
      </c>
      <c r="C15" s="369">
        <v>227</v>
      </c>
      <c r="D15" s="369">
        <v>118</v>
      </c>
      <c r="E15" s="369">
        <v>65</v>
      </c>
      <c r="F15" s="369">
        <v>109</v>
      </c>
      <c r="G15" s="369">
        <v>102</v>
      </c>
      <c r="H15" s="460">
        <v>84</v>
      </c>
      <c r="I15" s="369">
        <v>115</v>
      </c>
      <c r="J15" s="369">
        <v>134</v>
      </c>
      <c r="K15" s="369">
        <v>98</v>
      </c>
      <c r="L15" s="369">
        <v>131</v>
      </c>
      <c r="M15" s="369">
        <v>127</v>
      </c>
      <c r="N15" s="369">
        <v>118</v>
      </c>
      <c r="O15" s="387">
        <f t="shared" si="0"/>
        <v>1584</v>
      </c>
      <c r="P15" s="387">
        <f t="shared" si="1"/>
        <v>1428</v>
      </c>
      <c r="Q15" s="403">
        <f t="shared" si="2"/>
        <v>0.90151515151515149</v>
      </c>
    </row>
    <row r="16" spans="1:21" s="98" customFormat="1" ht="21.75" customHeight="1" x14ac:dyDescent="0.25">
      <c r="A16" s="373" t="s">
        <v>2</v>
      </c>
      <c r="B16" s="363">
        <f>SUM(B9:B15)</f>
        <v>4513</v>
      </c>
      <c r="C16" s="363">
        <f>SUM(C9:C15)</f>
        <v>1437</v>
      </c>
      <c r="D16" s="363">
        <f t="shared" ref="D16:P16" si="3">SUM(D9:D15)</f>
        <v>1627</v>
      </c>
      <c r="E16" s="363">
        <f t="shared" si="3"/>
        <v>1742</v>
      </c>
      <c r="F16" s="363">
        <f t="shared" si="3"/>
        <v>1443</v>
      </c>
      <c r="G16" s="363">
        <f t="shared" si="3"/>
        <v>1076</v>
      </c>
      <c r="H16" s="363">
        <f t="shared" si="3"/>
        <v>1446</v>
      </c>
      <c r="I16" s="363">
        <f t="shared" si="3"/>
        <v>1394</v>
      </c>
      <c r="J16" s="363">
        <f t="shared" si="3"/>
        <v>1939</v>
      </c>
      <c r="K16" s="363">
        <f t="shared" si="3"/>
        <v>1656</v>
      </c>
      <c r="L16" s="363">
        <f t="shared" si="3"/>
        <v>1628</v>
      </c>
      <c r="M16" s="363">
        <f t="shared" si="3"/>
        <v>1851</v>
      </c>
      <c r="N16" s="363">
        <f t="shared" si="3"/>
        <v>2071</v>
      </c>
      <c r="O16" s="363">
        <f>SUM(O9:O15)</f>
        <v>52108</v>
      </c>
      <c r="P16" s="363">
        <f t="shared" si="3"/>
        <v>19310</v>
      </c>
      <c r="Q16" s="390">
        <f t="shared" si="2"/>
        <v>0.37057649497198125</v>
      </c>
    </row>
    <row r="17" spans="1:17" ht="15.75" x14ac:dyDescent="0.25">
      <c r="A17" s="224"/>
      <c r="B17" s="219"/>
      <c r="O17" s="391"/>
      <c r="P17" s="218"/>
      <c r="Q17" s="220"/>
    </row>
    <row r="18" spans="1:17" ht="18" x14ac:dyDescent="0.25">
      <c r="A18" s="493" t="s">
        <v>288</v>
      </c>
      <c r="B18" s="493"/>
      <c r="C18" s="519"/>
      <c r="D18" s="519"/>
      <c r="E18" s="519"/>
      <c r="F18" s="519"/>
      <c r="G18" s="519"/>
      <c r="H18" s="519"/>
      <c r="I18" s="519"/>
      <c r="J18" s="519"/>
      <c r="K18" s="519"/>
      <c r="L18" s="519"/>
      <c r="M18" s="519"/>
      <c r="N18" s="519"/>
      <c r="O18" s="520"/>
      <c r="P18" s="520"/>
      <c r="Q18" s="520"/>
    </row>
    <row r="19" spans="1:17" s="225" customFormat="1" ht="21.75" customHeight="1" x14ac:dyDescent="0.2">
      <c r="A19" s="494" t="s">
        <v>3</v>
      </c>
      <c r="B19" s="496" t="s">
        <v>255</v>
      </c>
      <c r="C19" s="354" t="str">
        <f>'UBS Vila Dalva'!C7</f>
        <v>Janeiro</v>
      </c>
      <c r="D19" s="354" t="str">
        <f>'UBS Vila Dalva'!D7</f>
        <v>Fevereiro</v>
      </c>
      <c r="E19" s="354" t="str">
        <f>'UBS Vila Dalva'!E7</f>
        <v>Março</v>
      </c>
      <c r="F19" s="354" t="str">
        <f>'UBS Vila Dalva'!F7</f>
        <v>Abril</v>
      </c>
      <c r="G19" s="354" t="str">
        <f>'UBS Vila Dalva'!G7</f>
        <v>Maio</v>
      </c>
      <c r="H19" s="354" t="str">
        <f>'UBS Vila Dalva'!H7</f>
        <v>Junho</v>
      </c>
      <c r="I19" s="354" t="str">
        <f>'UBS Vila Dalva'!I7</f>
        <v>Julho</v>
      </c>
      <c r="J19" s="354" t="str">
        <f>'UBS Vila Dalva'!J7</f>
        <v>Agosto</v>
      </c>
      <c r="K19" s="354" t="str">
        <f>'UBS Vila Dalva'!K7</f>
        <v>Setembro</v>
      </c>
      <c r="L19" s="354" t="str">
        <f>'UBS Vila Dalva'!L7</f>
        <v>Outubro</v>
      </c>
      <c r="M19" s="354" t="str">
        <f>'UBS Vila Dalva'!M7</f>
        <v>Novembro</v>
      </c>
      <c r="N19" s="354" t="str">
        <f>'UBS Vila Dalva'!N7</f>
        <v>Dezembro</v>
      </c>
      <c r="O19" s="508" t="str">
        <f>'UBS Vila Dalva'!O7</f>
        <v>Total</v>
      </c>
      <c r="P19" s="509"/>
      <c r="Q19" s="510"/>
    </row>
    <row r="20" spans="1:17" s="225" customFormat="1" ht="18" customHeight="1" x14ac:dyDescent="0.2">
      <c r="A20" s="495"/>
      <c r="B20" s="497"/>
      <c r="C20" s="381" t="s">
        <v>269</v>
      </c>
      <c r="D20" s="381" t="s">
        <v>269</v>
      </c>
      <c r="E20" s="381" t="s">
        <v>269</v>
      </c>
      <c r="F20" s="381" t="s">
        <v>269</v>
      </c>
      <c r="G20" s="381" t="s">
        <v>269</v>
      </c>
      <c r="H20" s="381" t="s">
        <v>269</v>
      </c>
      <c r="I20" s="381" t="s">
        <v>269</v>
      </c>
      <c r="J20" s="381" t="s">
        <v>269</v>
      </c>
      <c r="K20" s="381" t="s">
        <v>269</v>
      </c>
      <c r="L20" s="381" t="s">
        <v>269</v>
      </c>
      <c r="M20" s="381" t="s">
        <v>269</v>
      </c>
      <c r="N20" s="381" t="s">
        <v>269</v>
      </c>
      <c r="O20" s="383" t="s">
        <v>270</v>
      </c>
      <c r="P20" s="381" t="s">
        <v>269</v>
      </c>
      <c r="Q20" s="381" t="s">
        <v>1</v>
      </c>
    </row>
    <row r="21" spans="1:17" ht="24.75" customHeight="1" x14ac:dyDescent="0.25">
      <c r="A21" s="360" t="s">
        <v>242</v>
      </c>
      <c r="B21" s="512">
        <v>100</v>
      </c>
      <c r="C21" s="511">
        <v>102</v>
      </c>
      <c r="D21" s="511">
        <v>103</v>
      </c>
      <c r="E21" s="511">
        <v>99</v>
      </c>
      <c r="F21" s="511">
        <v>102</v>
      </c>
      <c r="G21" s="511">
        <v>103</v>
      </c>
      <c r="H21" s="511">
        <v>102</v>
      </c>
      <c r="I21" s="511">
        <v>100</v>
      </c>
      <c r="J21" s="511">
        <v>102</v>
      </c>
      <c r="K21" s="511">
        <v>102</v>
      </c>
      <c r="L21" s="511">
        <v>104</v>
      </c>
      <c r="M21" s="511">
        <v>108</v>
      </c>
      <c r="N21" s="511">
        <v>110</v>
      </c>
      <c r="O21" s="513">
        <f>B21*(IF(C21="",0,1)+IF(D21="",0,1)+IF(E21="",0,1)+IF(F21="",0,1)+IF(G21="",0,1)+IF(H21="",0,1)+IF(I21="",0,1)+IF(J21="",0,1)+IF(K21="",0,1)+IF(L21="",0,1)+IF(M21="",0,1)+IF(N21="",0,1))</f>
        <v>1200</v>
      </c>
      <c r="P21" s="513">
        <f>SUM(C21:N21)</f>
        <v>1237</v>
      </c>
      <c r="Q21" s="516">
        <f>IF(O21=0,"-",P21/O21)</f>
        <v>1.0308333333333333</v>
      </c>
    </row>
    <row r="22" spans="1:17" ht="27.75" customHeight="1" x14ac:dyDescent="0.25">
      <c r="A22" s="360" t="s">
        <v>243</v>
      </c>
      <c r="B22" s="512"/>
      <c r="C22" s="511"/>
      <c r="D22" s="511"/>
      <c r="E22" s="511"/>
      <c r="F22" s="511"/>
      <c r="G22" s="511"/>
      <c r="H22" s="511"/>
      <c r="I22" s="511"/>
      <c r="J22" s="511"/>
      <c r="K22" s="511"/>
      <c r="L22" s="511"/>
      <c r="M22" s="511"/>
      <c r="N22" s="511"/>
      <c r="O22" s="514"/>
      <c r="P22" s="514"/>
      <c r="Q22" s="517"/>
    </row>
    <row r="23" spans="1:17" ht="24.75" customHeight="1" x14ac:dyDescent="0.25">
      <c r="A23" s="360" t="s">
        <v>244</v>
      </c>
      <c r="B23" s="512"/>
      <c r="C23" s="511"/>
      <c r="D23" s="511"/>
      <c r="E23" s="511"/>
      <c r="F23" s="511"/>
      <c r="G23" s="511"/>
      <c r="H23" s="511"/>
      <c r="I23" s="511"/>
      <c r="J23" s="511"/>
      <c r="K23" s="511"/>
      <c r="L23" s="511"/>
      <c r="M23" s="511"/>
      <c r="N23" s="511"/>
      <c r="O23" s="514"/>
      <c r="P23" s="514"/>
      <c r="Q23" s="517"/>
    </row>
    <row r="24" spans="1:17" ht="24.75" customHeight="1" thickBot="1" x14ac:dyDescent="0.3">
      <c r="A24" s="360" t="s">
        <v>245</v>
      </c>
      <c r="B24" s="512"/>
      <c r="C24" s="511"/>
      <c r="D24" s="511"/>
      <c r="E24" s="511"/>
      <c r="F24" s="511"/>
      <c r="G24" s="511"/>
      <c r="H24" s="511"/>
      <c r="I24" s="511"/>
      <c r="J24" s="511"/>
      <c r="K24" s="511"/>
      <c r="L24" s="511"/>
      <c r="M24" s="511"/>
      <c r="N24" s="511"/>
      <c r="O24" s="515"/>
      <c r="P24" s="515"/>
      <c r="Q24" s="518"/>
    </row>
    <row r="25" spans="1:17" s="249" customFormat="1" ht="35.25" customHeight="1" x14ac:dyDescent="0.25">
      <c r="A25" s="367" t="s">
        <v>196</v>
      </c>
      <c r="B25" s="363">
        <f>SUM(B21:B24)</f>
        <v>100</v>
      </c>
      <c r="C25" s="365">
        <f>SUM(C21:C24)</f>
        <v>102</v>
      </c>
      <c r="D25" s="365">
        <f t="shared" ref="D25:P25" si="4">SUM(D21:D24)</f>
        <v>103</v>
      </c>
      <c r="E25" s="365">
        <f t="shared" si="4"/>
        <v>99</v>
      </c>
      <c r="F25" s="365">
        <f t="shared" si="4"/>
        <v>102</v>
      </c>
      <c r="G25" s="365">
        <f t="shared" si="4"/>
        <v>103</v>
      </c>
      <c r="H25" s="365">
        <f t="shared" si="4"/>
        <v>102</v>
      </c>
      <c r="I25" s="365">
        <f t="shared" si="4"/>
        <v>100</v>
      </c>
      <c r="J25" s="365">
        <f t="shared" si="4"/>
        <v>102</v>
      </c>
      <c r="K25" s="365">
        <f t="shared" si="4"/>
        <v>102</v>
      </c>
      <c r="L25" s="365">
        <f t="shared" si="4"/>
        <v>104</v>
      </c>
      <c r="M25" s="365">
        <f t="shared" si="4"/>
        <v>108</v>
      </c>
      <c r="N25" s="365">
        <f t="shared" si="4"/>
        <v>110</v>
      </c>
      <c r="O25" s="365">
        <f t="shared" si="4"/>
        <v>1200</v>
      </c>
      <c r="P25" s="365">
        <f t="shared" si="4"/>
        <v>1237</v>
      </c>
      <c r="Q25" s="390">
        <f>IF(O25=0,"-",P25/O25)</f>
        <v>1.0308333333333333</v>
      </c>
    </row>
    <row r="26" spans="1:17" ht="15.75" x14ac:dyDescent="0.25">
      <c r="O26" s="391"/>
      <c r="P26" s="218"/>
      <c r="Q26" s="220"/>
    </row>
    <row r="27" spans="1:17" ht="15.75" x14ac:dyDescent="0.25">
      <c r="O27" s="391"/>
      <c r="P27" s="218"/>
      <c r="Q27" s="220"/>
    </row>
    <row r="28" spans="1:17" ht="15.75" x14ac:dyDescent="0.25">
      <c r="A28" s="368" t="s">
        <v>254</v>
      </c>
      <c r="O28" s="391"/>
      <c r="P28" s="218"/>
      <c r="Q28" s="220"/>
    </row>
    <row r="29" spans="1:17" ht="15.75" x14ac:dyDescent="0.25">
      <c r="O29" s="391"/>
      <c r="P29" s="218"/>
      <c r="Q29" s="220"/>
    </row>
    <row r="30" spans="1:17" ht="15.75" x14ac:dyDescent="0.25">
      <c r="O30" s="391"/>
      <c r="P30" s="218"/>
      <c r="Q30" s="220"/>
    </row>
    <row r="31" spans="1:17" ht="15.75" x14ac:dyDescent="0.25">
      <c r="O31" s="391"/>
      <c r="P31" s="218"/>
      <c r="Q31" s="220"/>
    </row>
    <row r="32" spans="1:17" ht="15.75" x14ac:dyDescent="0.25">
      <c r="O32" s="391"/>
      <c r="P32" s="218"/>
      <c r="Q32" s="220"/>
    </row>
    <row r="33" spans="15:17" ht="15.75" x14ac:dyDescent="0.25">
      <c r="O33" s="391"/>
      <c r="P33" s="218"/>
      <c r="Q33" s="220"/>
    </row>
  </sheetData>
  <mergeCells count="27">
    <mergeCell ref="A5:Q5"/>
    <mergeCell ref="A6:Q6"/>
    <mergeCell ref="A3:H3"/>
    <mergeCell ref="A2:H2"/>
    <mergeCell ref="B21:B24"/>
    <mergeCell ref="O21:O24"/>
    <mergeCell ref="P21:P24"/>
    <mergeCell ref="Q21:Q24"/>
    <mergeCell ref="A18:Q18"/>
    <mergeCell ref="C21:C24"/>
    <mergeCell ref="D21:D24"/>
    <mergeCell ref="E21:E24"/>
    <mergeCell ref="F21:F24"/>
    <mergeCell ref="G21:G24"/>
    <mergeCell ref="H21:H24"/>
    <mergeCell ref="N21:N24"/>
    <mergeCell ref="I21:I24"/>
    <mergeCell ref="J21:J24"/>
    <mergeCell ref="K21:K24"/>
    <mergeCell ref="L21:L24"/>
    <mergeCell ref="M21:M24"/>
    <mergeCell ref="A7:A8"/>
    <mergeCell ref="B7:B8"/>
    <mergeCell ref="O7:Q7"/>
    <mergeCell ref="A19:A20"/>
    <mergeCell ref="B19:B20"/>
    <mergeCell ref="O19:Q19"/>
  </mergeCells>
  <pageMargins left="0.47244094488188981" right="0.23622047244094491" top="0.35433070866141736" bottom="0.59055118110236227" header="0.31496062992125984" footer="0.31496062992125984"/>
  <pageSetup paperSize="9" scale="58" orientation="landscape" r:id="rId1"/>
  <headerFooter>
    <oddFooter>&amp;RPag.  &amp;P</oddFooter>
  </headerFooter>
  <colBreaks count="1" manualBreakCount="1">
    <brk id="17" max="1048575" man="1"/>
  </colBreaks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A204B-1EE8-4EEE-A950-6E17C660E313}">
  <sheetPr>
    <tabColor rgb="FFFFFF99"/>
    <pageSetUpPr fitToPage="1"/>
  </sheetPr>
  <dimension ref="A1:Q32"/>
  <sheetViews>
    <sheetView showGridLines="0" zoomScale="80" zoomScaleNormal="80" workbookViewId="0">
      <pane xSplit="1" topLeftCell="B1" activePane="topRight" state="frozen"/>
      <selection pane="topRight" activeCell="B1" sqref="B1"/>
    </sheetView>
  </sheetViews>
  <sheetFormatPr defaultColWidth="8.85546875" defaultRowHeight="15" x14ac:dyDescent="0.25"/>
  <cols>
    <col min="1" max="1" width="43.7109375" style="222" customWidth="1"/>
    <col min="2" max="2" width="12" style="217" customWidth="1"/>
    <col min="3" max="14" width="11.85546875" style="217" customWidth="1"/>
    <col min="15" max="15" width="8.85546875" style="382" customWidth="1"/>
    <col min="16" max="16" width="8.85546875" style="217" customWidth="1"/>
    <col min="17" max="17" width="8.85546875" style="227" customWidth="1"/>
  </cols>
  <sheetData>
    <row r="1" spans="1:17" ht="51" customHeight="1" x14ac:dyDescent="0.25"/>
    <row r="2" spans="1:17" ht="15.75" x14ac:dyDescent="0.25">
      <c r="A2" s="492"/>
      <c r="B2" s="492"/>
      <c r="C2" s="492"/>
      <c r="D2" s="492"/>
      <c r="E2" s="492"/>
      <c r="F2" s="492"/>
      <c r="G2" s="492"/>
      <c r="H2" s="492"/>
    </row>
    <row r="3" spans="1:17" ht="15.75" x14ac:dyDescent="0.25">
      <c r="A3" s="492"/>
      <c r="B3" s="492"/>
      <c r="C3" s="492"/>
      <c r="D3" s="492"/>
      <c r="E3" s="492"/>
      <c r="F3" s="492"/>
      <c r="G3" s="492"/>
      <c r="H3" s="492"/>
    </row>
    <row r="4" spans="1:17" ht="21" customHeight="1" x14ac:dyDescent="0.25"/>
    <row r="5" spans="1:17" s="374" customFormat="1" ht="18.75" customHeight="1" x14ac:dyDescent="0.25">
      <c r="A5" s="493" t="s">
        <v>253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</row>
    <row r="6" spans="1:17" s="374" customFormat="1" ht="20.25" customHeight="1" x14ac:dyDescent="0.25">
      <c r="A6" s="493" t="s">
        <v>289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</row>
    <row r="7" spans="1:17" s="225" customFormat="1" ht="22.5" customHeight="1" x14ac:dyDescent="0.2">
      <c r="A7" s="494" t="s">
        <v>3</v>
      </c>
      <c r="B7" s="496" t="s">
        <v>255</v>
      </c>
      <c r="C7" s="381" t="s">
        <v>256</v>
      </c>
      <c r="D7" s="381" t="s">
        <v>257</v>
      </c>
      <c r="E7" s="381" t="s">
        <v>258</v>
      </c>
      <c r="F7" s="381" t="s">
        <v>259</v>
      </c>
      <c r="G7" s="381" t="s">
        <v>260</v>
      </c>
      <c r="H7" s="381" t="s">
        <v>261</v>
      </c>
      <c r="I7" s="381" t="s">
        <v>262</v>
      </c>
      <c r="J7" s="381" t="s">
        <v>263</v>
      </c>
      <c r="K7" s="381" t="s">
        <v>264</v>
      </c>
      <c r="L7" s="381" t="s">
        <v>265</v>
      </c>
      <c r="M7" s="381" t="s">
        <v>266</v>
      </c>
      <c r="N7" s="381" t="s">
        <v>267</v>
      </c>
      <c r="O7" s="498" t="s">
        <v>268</v>
      </c>
      <c r="P7" s="499"/>
      <c r="Q7" s="500"/>
    </row>
    <row r="8" spans="1:17" s="225" customFormat="1" ht="18" customHeight="1" x14ac:dyDescent="0.2">
      <c r="A8" s="495"/>
      <c r="B8" s="497"/>
      <c r="C8" s="381" t="s">
        <v>269</v>
      </c>
      <c r="D8" s="381" t="s">
        <v>269</v>
      </c>
      <c r="E8" s="381" t="s">
        <v>269</v>
      </c>
      <c r="F8" s="381" t="s">
        <v>269</v>
      </c>
      <c r="G8" s="381" t="s">
        <v>269</v>
      </c>
      <c r="H8" s="381" t="s">
        <v>269</v>
      </c>
      <c r="I8" s="381" t="s">
        <v>269</v>
      </c>
      <c r="J8" s="381" t="s">
        <v>269</v>
      </c>
      <c r="K8" s="381" t="s">
        <v>269</v>
      </c>
      <c r="L8" s="381" t="s">
        <v>269</v>
      </c>
      <c r="M8" s="381" t="s">
        <v>269</v>
      </c>
      <c r="N8" s="381" t="s">
        <v>269</v>
      </c>
      <c r="O8" s="383" t="s">
        <v>270</v>
      </c>
      <c r="P8" s="381" t="s">
        <v>269</v>
      </c>
      <c r="Q8" s="381" t="s">
        <v>1</v>
      </c>
    </row>
    <row r="9" spans="1:17" ht="36.75" customHeight="1" x14ac:dyDescent="0.25">
      <c r="A9" s="355" t="s">
        <v>226</v>
      </c>
      <c r="B9" s="356">
        <v>576</v>
      </c>
      <c r="C9" s="369">
        <v>17</v>
      </c>
      <c r="D9" s="369">
        <v>44</v>
      </c>
      <c r="E9" s="369">
        <v>72</v>
      </c>
      <c r="F9" s="369">
        <v>54</v>
      </c>
      <c r="G9" s="369">
        <v>57</v>
      </c>
      <c r="H9" s="460">
        <v>39</v>
      </c>
      <c r="I9" s="369">
        <v>58</v>
      </c>
      <c r="J9" s="369">
        <v>94</v>
      </c>
      <c r="K9" s="369">
        <v>149</v>
      </c>
      <c r="L9" s="369">
        <v>127</v>
      </c>
      <c r="M9" s="369">
        <v>130</v>
      </c>
      <c r="N9" s="369">
        <v>37</v>
      </c>
      <c r="O9" s="387">
        <f>B9*(IF(C9="",0,1)+IF(D9="",0,1)+IF(E9="",0,1)+IF(F9="",0,1)+IF(G9="",0,1)+IF(H9="",0,1)+IF(I9="",0,1)+IF(J9="",0,1)+IF(K9="",0,1)+IF(L9="",0,1)+IF(M9="",0,1)+IF(N9="",0,1))</f>
        <v>6912</v>
      </c>
      <c r="P9" s="387">
        <f>SUM(C9:N9)</f>
        <v>878</v>
      </c>
      <c r="Q9" s="388">
        <f>IF(O9=0,"-",P9/O9)</f>
        <v>0.12702546296296297</v>
      </c>
    </row>
    <row r="10" spans="1:17" ht="36.75" customHeight="1" x14ac:dyDescent="0.25">
      <c r="A10" s="355" t="s">
        <v>227</v>
      </c>
      <c r="B10" s="356">
        <v>2016</v>
      </c>
      <c r="C10" s="369">
        <v>8</v>
      </c>
      <c r="D10" s="369">
        <v>67</v>
      </c>
      <c r="E10" s="369">
        <v>166</v>
      </c>
      <c r="F10" s="369">
        <v>95</v>
      </c>
      <c r="G10" s="369">
        <v>133</v>
      </c>
      <c r="H10" s="460">
        <v>79</v>
      </c>
      <c r="I10" s="369">
        <v>110</v>
      </c>
      <c r="J10" s="369">
        <v>126</v>
      </c>
      <c r="K10" s="369">
        <v>213</v>
      </c>
      <c r="L10" s="369">
        <v>185</v>
      </c>
      <c r="M10" s="369">
        <v>139</v>
      </c>
      <c r="N10" s="369">
        <v>56</v>
      </c>
      <c r="O10" s="387">
        <f t="shared" ref="O10:O15" si="0">B10*(IF(C10="",0,1)+IF(D10="",0,1)+IF(E10="",0,1)+IF(F10="",0,1)+IF(G10="",0,1)+IF(H10="",0,1)+IF(I10="",0,1)+IF(J10="",0,1)+IF(K10="",0,1)+IF(L10="",0,1)+IF(M10="",0,1)+IF(N10="",0,1))</f>
        <v>24192</v>
      </c>
      <c r="P10" s="387">
        <f t="shared" ref="P10:P15" si="1">SUM(C10:N10)</f>
        <v>1377</v>
      </c>
      <c r="Q10" s="388">
        <f t="shared" ref="Q10:Q15" si="2">IF(O10=0,"-",P10/O10)</f>
        <v>5.6919642857142856E-2</v>
      </c>
    </row>
    <row r="11" spans="1:17" ht="36.75" customHeight="1" x14ac:dyDescent="0.25">
      <c r="A11" s="355" t="s">
        <v>203</v>
      </c>
      <c r="B11" s="356">
        <v>1613</v>
      </c>
      <c r="C11" s="369">
        <v>355</v>
      </c>
      <c r="D11" s="369">
        <v>751</v>
      </c>
      <c r="E11" s="369">
        <v>787</v>
      </c>
      <c r="F11" s="369">
        <v>734</v>
      </c>
      <c r="G11" s="369">
        <v>716</v>
      </c>
      <c r="H11" s="460">
        <v>697</v>
      </c>
      <c r="I11" s="369">
        <v>112</v>
      </c>
      <c r="J11" s="369">
        <v>712</v>
      </c>
      <c r="K11" s="369">
        <v>431</v>
      </c>
      <c r="L11" s="369">
        <v>700</v>
      </c>
      <c r="M11" s="369">
        <v>697</v>
      </c>
      <c r="N11" s="369">
        <v>756</v>
      </c>
      <c r="O11" s="387">
        <f>9499+B11*(IF(J11="",0,1)+IF(K11="",0,1)+IF(L11="",0,1)+IF(M11="",0,1)+IF(N11="",0,1))</f>
        <v>17564</v>
      </c>
      <c r="P11" s="387">
        <f t="shared" si="1"/>
        <v>7448</v>
      </c>
      <c r="Q11" s="388">
        <f t="shared" si="2"/>
        <v>0.4240491915281257</v>
      </c>
    </row>
    <row r="12" spans="1:17" ht="36.75" customHeight="1" x14ac:dyDescent="0.25">
      <c r="A12" s="355" t="s">
        <v>228</v>
      </c>
      <c r="B12" s="356">
        <v>768</v>
      </c>
      <c r="C12" s="369">
        <v>282</v>
      </c>
      <c r="D12" s="369">
        <v>257</v>
      </c>
      <c r="E12" s="369">
        <v>466</v>
      </c>
      <c r="F12" s="369">
        <v>198</v>
      </c>
      <c r="G12" s="369">
        <v>246</v>
      </c>
      <c r="H12" s="460">
        <v>221</v>
      </c>
      <c r="I12" s="369">
        <v>265</v>
      </c>
      <c r="J12" s="369">
        <v>351</v>
      </c>
      <c r="K12" s="369">
        <v>406</v>
      </c>
      <c r="L12" s="369">
        <v>419</v>
      </c>
      <c r="M12" s="369">
        <v>395</v>
      </c>
      <c r="N12" s="369">
        <v>232</v>
      </c>
      <c r="O12" s="387">
        <f t="shared" si="0"/>
        <v>9216</v>
      </c>
      <c r="P12" s="387">
        <f t="shared" si="1"/>
        <v>3738</v>
      </c>
      <c r="Q12" s="388">
        <f t="shared" si="2"/>
        <v>0.40559895833333331</v>
      </c>
    </row>
    <row r="13" spans="1:17" ht="36.75" customHeight="1" x14ac:dyDescent="0.25">
      <c r="A13" s="355" t="s">
        <v>210</v>
      </c>
      <c r="B13" s="356">
        <v>512</v>
      </c>
      <c r="C13" s="369">
        <v>190</v>
      </c>
      <c r="D13" s="369">
        <v>86</v>
      </c>
      <c r="E13" s="369">
        <v>157</v>
      </c>
      <c r="F13" s="369">
        <v>155</v>
      </c>
      <c r="G13" s="369">
        <v>133</v>
      </c>
      <c r="H13" s="460">
        <v>208</v>
      </c>
      <c r="I13" s="369">
        <v>254</v>
      </c>
      <c r="J13" s="369">
        <v>346</v>
      </c>
      <c r="K13" s="369">
        <v>268</v>
      </c>
      <c r="L13" s="369">
        <v>206</v>
      </c>
      <c r="M13" s="369">
        <v>238</v>
      </c>
      <c r="N13" s="369">
        <v>162</v>
      </c>
      <c r="O13" s="387">
        <f t="shared" si="0"/>
        <v>6144</v>
      </c>
      <c r="P13" s="387">
        <f t="shared" si="1"/>
        <v>2403</v>
      </c>
      <c r="Q13" s="388">
        <f t="shared" si="2"/>
        <v>0.39111328125</v>
      </c>
    </row>
    <row r="14" spans="1:17" ht="36.75" customHeight="1" x14ac:dyDescent="0.25">
      <c r="A14" s="355" t="s">
        <v>211</v>
      </c>
      <c r="B14" s="356">
        <v>512</v>
      </c>
      <c r="C14" s="369">
        <v>0</v>
      </c>
      <c r="D14" s="369">
        <v>67</v>
      </c>
      <c r="E14" s="369">
        <v>127</v>
      </c>
      <c r="F14" s="369">
        <v>103</v>
      </c>
      <c r="G14" s="369">
        <v>125</v>
      </c>
      <c r="H14" s="460">
        <v>166</v>
      </c>
      <c r="I14" s="369">
        <v>191</v>
      </c>
      <c r="J14" s="369">
        <v>240</v>
      </c>
      <c r="K14" s="369">
        <v>292</v>
      </c>
      <c r="L14" s="369">
        <v>230</v>
      </c>
      <c r="M14" s="369">
        <v>306</v>
      </c>
      <c r="N14" s="369">
        <v>156</v>
      </c>
      <c r="O14" s="387">
        <f>6912+B14*(IF(L14="",0,1)+IF(M14="",0,1)+IF(N14="",0,1))</f>
        <v>8448</v>
      </c>
      <c r="P14" s="387">
        <f t="shared" si="1"/>
        <v>2003</v>
      </c>
      <c r="Q14" s="388">
        <f t="shared" si="2"/>
        <v>0.23709753787878787</v>
      </c>
    </row>
    <row r="15" spans="1:17" ht="36.75" customHeight="1" thickBot="1" x14ac:dyDescent="0.3">
      <c r="A15" s="355" t="s">
        <v>246</v>
      </c>
      <c r="B15" s="356">
        <v>132</v>
      </c>
      <c r="C15" s="369">
        <v>128</v>
      </c>
      <c r="D15" s="369">
        <v>124</v>
      </c>
      <c r="E15" s="369">
        <v>138</v>
      </c>
      <c r="F15" s="369">
        <v>58</v>
      </c>
      <c r="G15" s="369">
        <v>135</v>
      </c>
      <c r="H15" s="460">
        <v>69</v>
      </c>
      <c r="I15" s="369">
        <v>0</v>
      </c>
      <c r="J15" s="369">
        <v>0</v>
      </c>
      <c r="K15" s="369">
        <v>55</v>
      </c>
      <c r="L15" s="369">
        <v>78</v>
      </c>
      <c r="M15" s="369">
        <v>75</v>
      </c>
      <c r="N15" s="369">
        <v>81</v>
      </c>
      <c r="O15" s="387">
        <f t="shared" si="0"/>
        <v>1584</v>
      </c>
      <c r="P15" s="387">
        <f t="shared" si="1"/>
        <v>941</v>
      </c>
      <c r="Q15" s="403">
        <f t="shared" si="2"/>
        <v>0.59406565656565657</v>
      </c>
    </row>
    <row r="16" spans="1:17" s="98" customFormat="1" ht="21.75" customHeight="1" x14ac:dyDescent="0.25">
      <c r="A16" s="373" t="s">
        <v>2</v>
      </c>
      <c r="B16" s="363">
        <f>SUM(B9:B15)</f>
        <v>6129</v>
      </c>
      <c r="C16" s="363">
        <f>SUM(C9:C15)</f>
        <v>980</v>
      </c>
      <c r="D16" s="363">
        <f t="shared" ref="D16:N16" si="3">SUM(D9:D15)</f>
        <v>1396</v>
      </c>
      <c r="E16" s="363">
        <f t="shared" si="3"/>
        <v>1913</v>
      </c>
      <c r="F16" s="363">
        <f t="shared" si="3"/>
        <v>1397</v>
      </c>
      <c r="G16" s="363">
        <f t="shared" si="3"/>
        <v>1545</v>
      </c>
      <c r="H16" s="363">
        <f t="shared" si="3"/>
        <v>1479</v>
      </c>
      <c r="I16" s="363">
        <f t="shared" si="3"/>
        <v>990</v>
      </c>
      <c r="J16" s="363">
        <f t="shared" si="3"/>
        <v>1869</v>
      </c>
      <c r="K16" s="363">
        <f t="shared" si="3"/>
        <v>1814</v>
      </c>
      <c r="L16" s="363">
        <f t="shared" si="3"/>
        <v>1945</v>
      </c>
      <c r="M16" s="363">
        <f t="shared" si="3"/>
        <v>1980</v>
      </c>
      <c r="N16" s="363">
        <f t="shared" si="3"/>
        <v>1480</v>
      </c>
      <c r="O16" s="363">
        <f>SUM(O9:O15)</f>
        <v>74060</v>
      </c>
      <c r="P16" s="363">
        <f>SUM(P9:P15)</f>
        <v>18788</v>
      </c>
      <c r="Q16" s="405">
        <f>IF(O16=0,"-",P16/O16)</f>
        <v>0.25368620037807182</v>
      </c>
    </row>
    <row r="17" spans="1:17" ht="15.75" x14ac:dyDescent="0.25">
      <c r="O17" s="391"/>
      <c r="P17" s="218"/>
      <c r="Q17" s="220"/>
    </row>
    <row r="18" spans="1:17" ht="15.75" x14ac:dyDescent="0.25">
      <c r="O18" s="391"/>
      <c r="P18" s="218"/>
      <c r="Q18" s="220"/>
    </row>
    <row r="19" spans="1:17" ht="15.75" x14ac:dyDescent="0.25">
      <c r="A19" s="368" t="s">
        <v>254</v>
      </c>
      <c r="O19" s="391"/>
      <c r="P19" s="218"/>
      <c r="Q19" s="220"/>
    </row>
    <row r="20" spans="1:17" ht="15.75" x14ac:dyDescent="0.25">
      <c r="O20" s="391"/>
      <c r="P20" s="218"/>
      <c r="Q20" s="220"/>
    </row>
    <row r="21" spans="1:17" ht="15.75" x14ac:dyDescent="0.25">
      <c r="O21" s="391"/>
      <c r="P21" s="218"/>
      <c r="Q21" s="220"/>
    </row>
    <row r="22" spans="1:17" ht="15.75" x14ac:dyDescent="0.25">
      <c r="O22" s="391"/>
      <c r="P22" s="218"/>
      <c r="Q22" s="220"/>
    </row>
    <row r="23" spans="1:17" ht="15.75" x14ac:dyDescent="0.25">
      <c r="O23" s="391"/>
      <c r="P23" s="218"/>
      <c r="Q23" s="220"/>
    </row>
    <row r="24" spans="1:17" ht="15.75" x14ac:dyDescent="0.25">
      <c r="O24" s="391"/>
      <c r="P24" s="218"/>
      <c r="Q24" s="220"/>
    </row>
    <row r="25" spans="1:17" ht="15.75" x14ac:dyDescent="0.25">
      <c r="O25" s="391"/>
      <c r="P25" s="218"/>
      <c r="Q25" s="220"/>
    </row>
    <row r="26" spans="1:17" ht="15.75" x14ac:dyDescent="0.25">
      <c r="O26" s="391"/>
      <c r="P26" s="218"/>
      <c r="Q26" s="220"/>
    </row>
    <row r="27" spans="1:17" ht="15.75" x14ac:dyDescent="0.25">
      <c r="O27" s="391"/>
      <c r="P27" s="218"/>
      <c r="Q27" s="220"/>
    </row>
    <row r="28" spans="1:17" ht="15.75" x14ac:dyDescent="0.25">
      <c r="O28" s="391"/>
      <c r="P28" s="218"/>
      <c r="Q28" s="220"/>
    </row>
    <row r="29" spans="1:17" ht="15.75" x14ac:dyDescent="0.25">
      <c r="O29" s="391"/>
      <c r="P29" s="218"/>
      <c r="Q29" s="220"/>
    </row>
    <row r="30" spans="1:17" ht="15.75" x14ac:dyDescent="0.25">
      <c r="O30" s="391"/>
      <c r="P30" s="218"/>
      <c r="Q30" s="220"/>
    </row>
    <row r="31" spans="1:17" ht="15.75" x14ac:dyDescent="0.25">
      <c r="O31" s="391"/>
      <c r="P31" s="218"/>
      <c r="Q31" s="220"/>
    </row>
    <row r="32" spans="1:17" ht="15.75" x14ac:dyDescent="0.25">
      <c r="O32" s="391"/>
      <c r="P32" s="218"/>
      <c r="Q32" s="220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3" orientation="landscape" r:id="rId1"/>
  <headerFooter>
    <oddFooter>&amp;RPag.  &amp;P</oddFooter>
  </headerFooter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E45AE-0F59-4ACD-870F-D304C0F6D9F9}">
  <sheetPr>
    <tabColor rgb="FFFFFF99"/>
    <pageSetUpPr fitToPage="1"/>
  </sheetPr>
  <dimension ref="A1:Q245"/>
  <sheetViews>
    <sheetView showGridLines="0" zoomScale="80" zoomScaleNormal="80" workbookViewId="0">
      <pane xSplit="1" topLeftCell="B1" activePane="topRight" state="frozen"/>
      <selection pane="topRight" activeCell="B1" sqref="B1"/>
    </sheetView>
  </sheetViews>
  <sheetFormatPr defaultColWidth="8.85546875" defaultRowHeight="15" x14ac:dyDescent="0.25"/>
  <cols>
    <col min="1" max="1" width="42.85546875" style="222" customWidth="1"/>
    <col min="2" max="2" width="12" style="217" customWidth="1"/>
    <col min="3" max="11" width="11.85546875" style="217" customWidth="1"/>
    <col min="12" max="14" width="11.85546875" style="375" customWidth="1"/>
    <col min="15" max="15" width="8.85546875" style="384"/>
    <col min="16" max="17" width="8.85546875" style="375"/>
  </cols>
  <sheetData>
    <row r="1" spans="1:17" ht="51" customHeight="1" x14ac:dyDescent="0.25"/>
    <row r="2" spans="1:17" ht="15.75" x14ac:dyDescent="0.25">
      <c r="A2" s="492"/>
      <c r="B2" s="492"/>
      <c r="C2" s="492"/>
      <c r="D2" s="492"/>
      <c r="E2" s="492"/>
      <c r="F2" s="492"/>
      <c r="G2" s="492"/>
    </row>
    <row r="3" spans="1:17" ht="15.75" x14ac:dyDescent="0.25">
      <c r="A3" s="492"/>
      <c r="B3" s="492"/>
      <c r="C3" s="492"/>
      <c r="D3" s="492"/>
      <c r="E3" s="492"/>
      <c r="F3" s="492"/>
      <c r="G3" s="492"/>
    </row>
    <row r="4" spans="1:17" ht="21" customHeight="1" x14ac:dyDescent="0.25"/>
    <row r="5" spans="1:17" s="374" customFormat="1" ht="18.75" customHeight="1" x14ac:dyDescent="0.25">
      <c r="A5" s="493" t="s">
        <v>253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</row>
    <row r="6" spans="1:17" s="374" customFormat="1" ht="20.25" customHeight="1" x14ac:dyDescent="0.25">
      <c r="A6" s="493" t="s">
        <v>290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</row>
    <row r="7" spans="1:17" s="225" customFormat="1" ht="22.5" customHeight="1" x14ac:dyDescent="0.2">
      <c r="A7" s="494" t="s">
        <v>3</v>
      </c>
      <c r="B7" s="496" t="s">
        <v>255</v>
      </c>
      <c r="C7" s="381" t="s">
        <v>256</v>
      </c>
      <c r="D7" s="381" t="s">
        <v>257</v>
      </c>
      <c r="E7" s="381" t="s">
        <v>258</v>
      </c>
      <c r="F7" s="381" t="s">
        <v>259</v>
      </c>
      <c r="G7" s="381" t="s">
        <v>260</v>
      </c>
      <c r="H7" s="381" t="s">
        <v>261</v>
      </c>
      <c r="I7" s="381" t="s">
        <v>262</v>
      </c>
      <c r="J7" s="381" t="s">
        <v>263</v>
      </c>
      <c r="K7" s="381" t="s">
        <v>264</v>
      </c>
      <c r="L7" s="381" t="s">
        <v>265</v>
      </c>
      <c r="M7" s="381" t="s">
        <v>266</v>
      </c>
      <c r="N7" s="381" t="s">
        <v>267</v>
      </c>
      <c r="O7" s="498" t="s">
        <v>268</v>
      </c>
      <c r="P7" s="499"/>
      <c r="Q7" s="500"/>
    </row>
    <row r="8" spans="1:17" s="225" customFormat="1" ht="18" customHeight="1" x14ac:dyDescent="0.2">
      <c r="A8" s="495"/>
      <c r="B8" s="497"/>
      <c r="C8" s="381" t="s">
        <v>269</v>
      </c>
      <c r="D8" s="381" t="s">
        <v>269</v>
      </c>
      <c r="E8" s="381" t="s">
        <v>269</v>
      </c>
      <c r="F8" s="381" t="s">
        <v>269</v>
      </c>
      <c r="G8" s="381" t="s">
        <v>269</v>
      </c>
      <c r="H8" s="381" t="s">
        <v>269</v>
      </c>
      <c r="I8" s="381" t="s">
        <v>269</v>
      </c>
      <c r="J8" s="381" t="s">
        <v>269</v>
      </c>
      <c r="K8" s="381" t="s">
        <v>269</v>
      </c>
      <c r="L8" s="381" t="s">
        <v>269</v>
      </c>
      <c r="M8" s="381" t="s">
        <v>269</v>
      </c>
      <c r="N8" s="381" t="s">
        <v>269</v>
      </c>
      <c r="O8" s="383" t="s">
        <v>270</v>
      </c>
      <c r="P8" s="381" t="s">
        <v>269</v>
      </c>
      <c r="Q8" s="381" t="s">
        <v>1</v>
      </c>
    </row>
    <row r="9" spans="1:17" ht="33.75" customHeight="1" x14ac:dyDescent="0.25">
      <c r="A9" s="355" t="s">
        <v>247</v>
      </c>
      <c r="B9" s="356">
        <v>256</v>
      </c>
      <c r="C9" s="369">
        <v>160</v>
      </c>
      <c r="D9" s="369">
        <v>165</v>
      </c>
      <c r="E9" s="369">
        <v>0</v>
      </c>
      <c r="F9" s="369">
        <v>183</v>
      </c>
      <c r="G9" s="369">
        <v>208</v>
      </c>
      <c r="H9" s="460">
        <v>191</v>
      </c>
      <c r="I9" s="369">
        <v>175</v>
      </c>
      <c r="J9" s="369">
        <v>255</v>
      </c>
      <c r="K9" s="369">
        <v>176</v>
      </c>
      <c r="L9" s="369">
        <v>260</v>
      </c>
      <c r="M9" s="369">
        <v>325</v>
      </c>
      <c r="N9" s="369">
        <v>136</v>
      </c>
      <c r="O9" s="387">
        <f>B9*(IF(C9="",0,1)+IF(D9="",0,1)+IF(E9="",0,1)+IF(F9="",0,1)+IF(G9="",0,1)+IF(H9="",0,1)+IF(I9="",0,1)+IF(J9="",0,1)+IF(K9="",0,1)+IF(L9="",0,1)+IF(M9="",0,1)+IF(N9="",0,1))</f>
        <v>3072</v>
      </c>
      <c r="P9" s="387">
        <f>SUM(C9:N9)</f>
        <v>2234</v>
      </c>
      <c r="Q9" s="388">
        <f t="shared" ref="Q9:Q14" si="0">IF(O9=0,"-",P9/O9)</f>
        <v>0.72721354166666663</v>
      </c>
    </row>
    <row r="10" spans="1:17" ht="33.75" customHeight="1" x14ac:dyDescent="0.25">
      <c r="A10" s="355" t="s">
        <v>203</v>
      </c>
      <c r="B10" s="356">
        <v>512</v>
      </c>
      <c r="C10" s="369">
        <v>218</v>
      </c>
      <c r="D10" s="369">
        <v>144</v>
      </c>
      <c r="E10" s="369">
        <v>386</v>
      </c>
      <c r="F10" s="369">
        <v>296</v>
      </c>
      <c r="G10" s="369">
        <v>344</v>
      </c>
      <c r="H10" s="460">
        <v>361</v>
      </c>
      <c r="I10" s="369">
        <v>314</v>
      </c>
      <c r="J10" s="369">
        <v>267</v>
      </c>
      <c r="K10" s="369">
        <v>304</v>
      </c>
      <c r="L10" s="369">
        <v>280</v>
      </c>
      <c r="M10" s="369">
        <v>347</v>
      </c>
      <c r="N10" s="369">
        <v>371</v>
      </c>
      <c r="O10" s="387">
        <f>2997+B10*(IF(L10="",0,1)+IF(M10="",0,1)+IF(N10="",0,1))</f>
        <v>4533</v>
      </c>
      <c r="P10" s="387">
        <f>SUM(C10:N10)</f>
        <v>3632</v>
      </c>
      <c r="Q10" s="388">
        <f t="shared" si="0"/>
        <v>0.80123538495477609</v>
      </c>
    </row>
    <row r="11" spans="1:17" ht="33.75" customHeight="1" x14ac:dyDescent="0.25">
      <c r="A11" s="355" t="s">
        <v>248</v>
      </c>
      <c r="B11" s="356">
        <v>256</v>
      </c>
      <c r="C11" s="369">
        <v>42</v>
      </c>
      <c r="D11" s="369">
        <v>59</v>
      </c>
      <c r="E11" s="369">
        <v>105</v>
      </c>
      <c r="F11" s="369">
        <v>22</v>
      </c>
      <c r="G11" s="369">
        <v>0</v>
      </c>
      <c r="H11" s="460">
        <v>0</v>
      </c>
      <c r="I11" s="369">
        <v>0</v>
      </c>
      <c r="J11" s="369">
        <v>0</v>
      </c>
      <c r="K11" s="369">
        <v>0</v>
      </c>
      <c r="L11" s="369">
        <v>0</v>
      </c>
      <c r="M11" s="369">
        <v>0</v>
      </c>
      <c r="N11" s="369">
        <v>0</v>
      </c>
      <c r="O11" s="387">
        <f>B11*(IF(C11="",0,1)+IF(D11="",0,1)+IF(E11="",0,1)+IF(F11="",0,1)+IF(G11="",0,1)+IF(H11="",0,1)+IF(I11="",0,1)+IF(J11="",0,1)+IF(K11="",0,1)+IF(L11="",0,1)+IF(M11="",0,1)+IF(N11="",0,1))</f>
        <v>3072</v>
      </c>
      <c r="P11" s="387">
        <f>SUM(C11:N11)</f>
        <v>228</v>
      </c>
      <c r="Q11" s="388">
        <f t="shared" si="0"/>
        <v>7.421875E-2</v>
      </c>
    </row>
    <row r="12" spans="1:17" ht="33.75" customHeight="1" x14ac:dyDescent="0.25">
      <c r="A12" s="355" t="s">
        <v>210</v>
      </c>
      <c r="B12" s="356">
        <v>768</v>
      </c>
      <c r="C12" s="369">
        <v>0</v>
      </c>
      <c r="D12" s="369">
        <v>0</v>
      </c>
      <c r="E12" s="369">
        <v>45</v>
      </c>
      <c r="F12" s="369">
        <v>76</v>
      </c>
      <c r="G12" s="369">
        <v>140</v>
      </c>
      <c r="H12" s="460">
        <v>140</v>
      </c>
      <c r="I12" s="369">
        <v>202</v>
      </c>
      <c r="J12" s="369">
        <v>234</v>
      </c>
      <c r="K12" s="369">
        <v>125</v>
      </c>
      <c r="L12" s="369">
        <v>0</v>
      </c>
      <c r="M12" s="369">
        <v>26</v>
      </c>
      <c r="N12" s="369">
        <v>108</v>
      </c>
      <c r="O12" s="387">
        <f>4608+B12*(IF(L12="",0,1)+IF(M12="",0,1)+IF(N12="",0,1))</f>
        <v>6912</v>
      </c>
      <c r="P12" s="387">
        <f>SUM(C12:N12)</f>
        <v>1096</v>
      </c>
      <c r="Q12" s="388">
        <f t="shared" si="0"/>
        <v>0.15856481481481483</v>
      </c>
    </row>
    <row r="13" spans="1:17" ht="33.75" customHeight="1" thickBot="1" x14ac:dyDescent="0.3">
      <c r="A13" s="355" t="s">
        <v>211</v>
      </c>
      <c r="B13" s="356">
        <v>256</v>
      </c>
      <c r="C13" s="369">
        <v>15</v>
      </c>
      <c r="D13" s="369">
        <v>99</v>
      </c>
      <c r="E13" s="369">
        <v>89</v>
      </c>
      <c r="F13" s="369">
        <v>68</v>
      </c>
      <c r="G13" s="369">
        <v>103</v>
      </c>
      <c r="H13" s="460">
        <v>17</v>
      </c>
      <c r="I13" s="369">
        <v>74</v>
      </c>
      <c r="J13" s="369">
        <v>102</v>
      </c>
      <c r="K13" s="369">
        <v>106</v>
      </c>
      <c r="L13" s="369">
        <v>99</v>
      </c>
      <c r="M13" s="369">
        <v>125</v>
      </c>
      <c r="N13" s="369">
        <v>89</v>
      </c>
      <c r="O13" s="387">
        <f>B13*(IF(C13="",0,1)+IF(D13="",0,1)+IF(E13="",0,1)+IF(F13="",0,1)+IF(G13="",0,1)+IF(H13="",0,1)+IF(I13="",0,1)+IF(J13="",0,1)+IF(K13="",0,1)+IF(L13="",0,1)+IF(M13="",0,1)+IF(N13="",0,1))</f>
        <v>3072</v>
      </c>
      <c r="P13" s="387">
        <f>SUM(C13:N13)</f>
        <v>986</v>
      </c>
      <c r="Q13" s="403">
        <f t="shared" si="0"/>
        <v>0.32096354166666669</v>
      </c>
    </row>
    <row r="14" spans="1:17" s="98" customFormat="1" ht="21.75" customHeight="1" x14ac:dyDescent="0.25">
      <c r="A14" s="373" t="s">
        <v>2</v>
      </c>
      <c r="B14" s="363">
        <f>SUM(B9:B13)</f>
        <v>2048</v>
      </c>
      <c r="C14" s="363">
        <f>SUM(C9:C13)</f>
        <v>435</v>
      </c>
      <c r="D14" s="363">
        <f t="shared" ref="D14:P14" si="1">SUM(D9:D13)</f>
        <v>467</v>
      </c>
      <c r="E14" s="363">
        <f t="shared" si="1"/>
        <v>625</v>
      </c>
      <c r="F14" s="363">
        <f t="shared" si="1"/>
        <v>645</v>
      </c>
      <c r="G14" s="363">
        <f t="shared" si="1"/>
        <v>795</v>
      </c>
      <c r="H14" s="363">
        <f t="shared" si="1"/>
        <v>709</v>
      </c>
      <c r="I14" s="363">
        <f t="shared" si="1"/>
        <v>765</v>
      </c>
      <c r="J14" s="363">
        <f t="shared" si="1"/>
        <v>858</v>
      </c>
      <c r="K14" s="363">
        <f t="shared" si="1"/>
        <v>711</v>
      </c>
      <c r="L14" s="363">
        <f t="shared" si="1"/>
        <v>639</v>
      </c>
      <c r="M14" s="363">
        <f t="shared" si="1"/>
        <v>823</v>
      </c>
      <c r="N14" s="363">
        <f t="shared" si="1"/>
        <v>704</v>
      </c>
      <c r="O14" s="363">
        <f t="shared" si="1"/>
        <v>20661</v>
      </c>
      <c r="P14" s="363">
        <f t="shared" si="1"/>
        <v>8176</v>
      </c>
      <c r="Q14" s="404">
        <f t="shared" si="0"/>
        <v>0.39572140748269685</v>
      </c>
    </row>
    <row r="15" spans="1:17" ht="15.75" x14ac:dyDescent="0.25">
      <c r="L15" s="386"/>
      <c r="M15" s="386"/>
      <c r="N15" s="386"/>
      <c r="O15" s="396"/>
      <c r="P15" s="395"/>
      <c r="Q15" s="395"/>
    </row>
    <row r="16" spans="1:17" ht="15.75" x14ac:dyDescent="0.25">
      <c r="L16" s="386"/>
      <c r="M16" s="386"/>
      <c r="N16" s="386"/>
      <c r="O16" s="396"/>
      <c r="P16" s="395"/>
      <c r="Q16" s="395"/>
    </row>
    <row r="17" spans="1:17" ht="15.75" x14ac:dyDescent="0.25">
      <c r="A17" s="368" t="s">
        <v>254</v>
      </c>
      <c r="L17" s="386"/>
      <c r="M17" s="386"/>
      <c r="N17" s="386"/>
      <c r="O17" s="396"/>
      <c r="P17" s="395"/>
      <c r="Q17" s="395"/>
    </row>
    <row r="18" spans="1:17" ht="15.75" x14ac:dyDescent="0.25">
      <c r="L18" s="386"/>
      <c r="M18" s="386"/>
      <c r="N18" s="386"/>
      <c r="O18" s="396"/>
      <c r="P18" s="395"/>
      <c r="Q18" s="395"/>
    </row>
    <row r="19" spans="1:17" ht="15.75" x14ac:dyDescent="0.25">
      <c r="L19" s="386"/>
      <c r="M19" s="386"/>
      <c r="N19" s="386"/>
      <c r="O19" s="396"/>
      <c r="P19" s="395"/>
      <c r="Q19" s="395"/>
    </row>
    <row r="20" spans="1:17" ht="15.75" x14ac:dyDescent="0.25">
      <c r="L20" s="386"/>
      <c r="M20" s="386"/>
      <c r="N20" s="386"/>
      <c r="O20" s="396"/>
      <c r="P20" s="395"/>
      <c r="Q20" s="395"/>
    </row>
    <row r="21" spans="1:17" ht="15.75" x14ac:dyDescent="0.25">
      <c r="L21" s="386"/>
      <c r="M21" s="386"/>
      <c r="N21" s="386"/>
      <c r="O21" s="396"/>
      <c r="P21" s="395"/>
      <c r="Q21" s="395"/>
    </row>
    <row r="22" spans="1:17" ht="15.75" x14ac:dyDescent="0.25">
      <c r="L22" s="386"/>
      <c r="M22" s="386"/>
      <c r="N22" s="386"/>
      <c r="O22" s="396"/>
      <c r="P22" s="395"/>
      <c r="Q22" s="395"/>
    </row>
    <row r="23" spans="1:17" ht="15.75" x14ac:dyDescent="0.25">
      <c r="L23" s="386"/>
      <c r="M23" s="386"/>
      <c r="N23" s="386"/>
      <c r="O23" s="396"/>
      <c r="P23" s="395"/>
      <c r="Q23" s="395"/>
    </row>
    <row r="24" spans="1:17" ht="15.75" x14ac:dyDescent="0.25">
      <c r="L24" s="386"/>
      <c r="M24" s="386"/>
      <c r="N24" s="386"/>
      <c r="O24" s="396"/>
      <c r="P24" s="395"/>
      <c r="Q24" s="395"/>
    </row>
    <row r="25" spans="1:17" ht="15.75" x14ac:dyDescent="0.25">
      <c r="L25" s="386"/>
      <c r="M25" s="386"/>
      <c r="N25" s="386"/>
      <c r="O25" s="396"/>
      <c r="P25" s="395"/>
      <c r="Q25" s="395"/>
    </row>
    <row r="26" spans="1:17" ht="15.75" x14ac:dyDescent="0.25">
      <c r="L26" s="386"/>
      <c r="M26" s="386"/>
      <c r="N26" s="386"/>
      <c r="O26" s="396"/>
      <c r="P26" s="395"/>
      <c r="Q26" s="395"/>
    </row>
    <row r="27" spans="1:17" ht="15.75" x14ac:dyDescent="0.25">
      <c r="L27" s="386"/>
      <c r="M27" s="386"/>
      <c r="N27" s="386"/>
      <c r="O27" s="396"/>
      <c r="P27" s="395"/>
      <c r="Q27" s="395"/>
    </row>
    <row r="28" spans="1:17" ht="15.75" x14ac:dyDescent="0.25">
      <c r="L28" s="386"/>
      <c r="M28" s="386"/>
      <c r="N28" s="386"/>
      <c r="O28" s="396"/>
      <c r="P28" s="395"/>
      <c r="Q28" s="395"/>
    </row>
    <row r="29" spans="1:17" ht="15.75" x14ac:dyDescent="0.25">
      <c r="L29" s="386"/>
      <c r="M29" s="386"/>
      <c r="N29" s="386"/>
      <c r="O29" s="396"/>
      <c r="P29" s="395"/>
      <c r="Q29" s="395"/>
    </row>
    <row r="30" spans="1:17" ht="15.75" x14ac:dyDescent="0.25">
      <c r="L30" s="386"/>
      <c r="M30" s="386"/>
      <c r="N30" s="386"/>
      <c r="O30" s="396"/>
      <c r="P30" s="395"/>
      <c r="Q30" s="395"/>
    </row>
    <row r="31" spans="1:17" ht="15.75" x14ac:dyDescent="0.25">
      <c r="L31" s="386"/>
      <c r="M31" s="386"/>
      <c r="N31" s="386"/>
      <c r="O31" s="396"/>
      <c r="P31" s="395"/>
      <c r="Q31" s="395"/>
    </row>
    <row r="32" spans="1:17" ht="15.75" x14ac:dyDescent="0.25">
      <c r="L32" s="386"/>
      <c r="M32" s="386"/>
      <c r="N32" s="386"/>
      <c r="O32" s="396"/>
      <c r="P32" s="395"/>
      <c r="Q32" s="395"/>
    </row>
    <row r="33" spans="12:14" x14ac:dyDescent="0.25">
      <c r="L33" s="400"/>
      <c r="M33" s="400"/>
      <c r="N33" s="400"/>
    </row>
    <row r="34" spans="12:14" x14ac:dyDescent="0.25">
      <c r="L34" s="400"/>
      <c r="M34" s="400"/>
      <c r="N34" s="400"/>
    </row>
    <row r="35" spans="12:14" x14ac:dyDescent="0.25">
      <c r="L35" s="400"/>
      <c r="M35" s="400"/>
      <c r="N35" s="400"/>
    </row>
    <row r="36" spans="12:14" x14ac:dyDescent="0.25">
      <c r="L36" s="400"/>
      <c r="M36" s="400"/>
      <c r="N36" s="400"/>
    </row>
    <row r="37" spans="12:14" x14ac:dyDescent="0.25">
      <c r="L37" s="400"/>
      <c r="M37" s="400"/>
      <c r="N37" s="400"/>
    </row>
    <row r="38" spans="12:14" x14ac:dyDescent="0.25">
      <c r="L38" s="400"/>
      <c r="M38" s="400"/>
      <c r="N38" s="400"/>
    </row>
    <row r="39" spans="12:14" x14ac:dyDescent="0.25">
      <c r="L39" s="400"/>
      <c r="M39" s="400"/>
      <c r="N39" s="400"/>
    </row>
    <row r="40" spans="12:14" x14ac:dyDescent="0.25">
      <c r="L40" s="400"/>
      <c r="M40" s="400"/>
      <c r="N40" s="400"/>
    </row>
    <row r="41" spans="12:14" x14ac:dyDescent="0.25">
      <c r="L41" s="400"/>
      <c r="M41" s="400"/>
      <c r="N41" s="400"/>
    </row>
    <row r="42" spans="12:14" x14ac:dyDescent="0.25">
      <c r="L42" s="400"/>
      <c r="M42" s="400"/>
      <c r="N42" s="400"/>
    </row>
    <row r="43" spans="12:14" x14ac:dyDescent="0.25">
      <c r="L43" s="400"/>
      <c r="M43" s="400"/>
      <c r="N43" s="400"/>
    </row>
    <row r="44" spans="12:14" x14ac:dyDescent="0.25">
      <c r="L44" s="400"/>
      <c r="M44" s="400"/>
      <c r="N44" s="400"/>
    </row>
    <row r="45" spans="12:14" x14ac:dyDescent="0.25">
      <c r="L45" s="400"/>
      <c r="M45" s="400"/>
      <c r="N45" s="400"/>
    </row>
    <row r="46" spans="12:14" x14ac:dyDescent="0.25">
      <c r="L46" s="400"/>
      <c r="M46" s="400"/>
      <c r="N46" s="400"/>
    </row>
    <row r="47" spans="12:14" x14ac:dyDescent="0.25">
      <c r="L47" s="400"/>
      <c r="M47" s="400"/>
      <c r="N47" s="400"/>
    </row>
    <row r="48" spans="12:14" x14ac:dyDescent="0.25">
      <c r="L48" s="400"/>
      <c r="M48" s="400"/>
      <c r="N48" s="400"/>
    </row>
    <row r="49" spans="12:14" x14ac:dyDescent="0.25">
      <c r="L49" s="400"/>
      <c r="M49" s="400"/>
      <c r="N49" s="400"/>
    </row>
    <row r="50" spans="12:14" x14ac:dyDescent="0.25">
      <c r="L50" s="400"/>
      <c r="M50" s="400"/>
      <c r="N50" s="400"/>
    </row>
    <row r="51" spans="12:14" x14ac:dyDescent="0.25">
      <c r="L51" s="400"/>
      <c r="M51" s="400"/>
      <c r="N51" s="400"/>
    </row>
    <row r="52" spans="12:14" x14ac:dyDescent="0.25">
      <c r="L52" s="400"/>
      <c r="M52" s="400"/>
      <c r="N52" s="400"/>
    </row>
    <row r="53" spans="12:14" x14ac:dyDescent="0.25">
      <c r="L53" s="400"/>
      <c r="M53" s="400"/>
      <c r="N53" s="400"/>
    </row>
    <row r="54" spans="12:14" x14ac:dyDescent="0.25">
      <c r="L54" s="400"/>
      <c r="M54" s="400"/>
      <c r="N54" s="400"/>
    </row>
    <row r="55" spans="12:14" x14ac:dyDescent="0.25">
      <c r="L55" s="400"/>
      <c r="M55" s="400"/>
      <c r="N55" s="400"/>
    </row>
    <row r="56" spans="12:14" x14ac:dyDescent="0.25">
      <c r="L56" s="400"/>
      <c r="M56" s="400"/>
      <c r="N56" s="400"/>
    </row>
    <row r="57" spans="12:14" x14ac:dyDescent="0.25">
      <c r="L57" s="400"/>
      <c r="M57" s="400"/>
      <c r="N57" s="400"/>
    </row>
    <row r="58" spans="12:14" x14ac:dyDescent="0.25">
      <c r="L58" s="400"/>
      <c r="M58" s="400"/>
      <c r="N58" s="400"/>
    </row>
    <row r="59" spans="12:14" x14ac:dyDescent="0.25">
      <c r="L59" s="400"/>
      <c r="M59" s="400"/>
      <c r="N59" s="400"/>
    </row>
    <row r="60" spans="12:14" x14ac:dyDescent="0.25">
      <c r="L60" s="400"/>
      <c r="M60" s="400"/>
      <c r="N60" s="400"/>
    </row>
    <row r="61" spans="12:14" x14ac:dyDescent="0.25">
      <c r="L61" s="400"/>
      <c r="M61" s="400"/>
      <c r="N61" s="400"/>
    </row>
    <row r="62" spans="12:14" x14ac:dyDescent="0.25">
      <c r="L62" s="400"/>
      <c r="M62" s="400"/>
      <c r="N62" s="400"/>
    </row>
    <row r="63" spans="12:14" x14ac:dyDescent="0.25">
      <c r="L63" s="400"/>
      <c r="M63" s="400"/>
      <c r="N63" s="400"/>
    </row>
    <row r="64" spans="12:14" x14ac:dyDescent="0.25">
      <c r="L64" s="400"/>
      <c r="M64" s="400"/>
      <c r="N64" s="400"/>
    </row>
    <row r="65" spans="12:14" x14ac:dyDescent="0.25">
      <c r="L65" s="400"/>
      <c r="M65" s="400"/>
      <c r="N65" s="400"/>
    </row>
    <row r="66" spans="12:14" x14ac:dyDescent="0.25">
      <c r="L66" s="400"/>
      <c r="M66" s="400"/>
      <c r="N66" s="400"/>
    </row>
    <row r="67" spans="12:14" x14ac:dyDescent="0.25">
      <c r="L67" s="400"/>
      <c r="M67" s="400"/>
      <c r="N67" s="400"/>
    </row>
    <row r="68" spans="12:14" x14ac:dyDescent="0.25">
      <c r="L68" s="400"/>
      <c r="M68" s="400"/>
      <c r="N68" s="400"/>
    </row>
    <row r="69" spans="12:14" x14ac:dyDescent="0.25">
      <c r="L69" s="400"/>
      <c r="M69" s="400"/>
      <c r="N69" s="400"/>
    </row>
    <row r="70" spans="12:14" x14ac:dyDescent="0.25">
      <c r="L70" s="400"/>
      <c r="M70" s="400"/>
      <c r="N70" s="400"/>
    </row>
    <row r="71" spans="12:14" x14ac:dyDescent="0.25">
      <c r="L71" s="400"/>
      <c r="M71" s="400"/>
      <c r="N71" s="400"/>
    </row>
    <row r="72" spans="12:14" x14ac:dyDescent="0.25">
      <c r="L72" s="400"/>
      <c r="M72" s="400"/>
      <c r="N72" s="400"/>
    </row>
    <row r="73" spans="12:14" x14ac:dyDescent="0.25">
      <c r="L73" s="400"/>
      <c r="M73" s="400"/>
      <c r="N73" s="400"/>
    </row>
    <row r="74" spans="12:14" x14ac:dyDescent="0.25">
      <c r="L74" s="400"/>
      <c r="M74" s="400"/>
      <c r="N74" s="400"/>
    </row>
    <row r="75" spans="12:14" x14ac:dyDescent="0.25">
      <c r="L75" s="400"/>
      <c r="M75" s="400"/>
      <c r="N75" s="400"/>
    </row>
    <row r="76" spans="12:14" x14ac:dyDescent="0.25">
      <c r="L76" s="400"/>
      <c r="M76" s="400"/>
      <c r="N76" s="400"/>
    </row>
    <row r="77" spans="12:14" x14ac:dyDescent="0.25">
      <c r="L77" s="400"/>
      <c r="M77" s="400"/>
      <c r="N77" s="400"/>
    </row>
    <row r="78" spans="12:14" x14ac:dyDescent="0.25">
      <c r="L78" s="400"/>
      <c r="M78" s="400"/>
      <c r="N78" s="400"/>
    </row>
    <row r="79" spans="12:14" x14ac:dyDescent="0.25">
      <c r="L79" s="400"/>
      <c r="M79" s="400"/>
      <c r="N79" s="400"/>
    </row>
    <row r="80" spans="12:14" x14ac:dyDescent="0.25">
      <c r="L80" s="400"/>
      <c r="M80" s="400"/>
      <c r="N80" s="400"/>
    </row>
    <row r="81" spans="12:14" x14ac:dyDescent="0.25">
      <c r="L81" s="400"/>
      <c r="M81" s="400"/>
      <c r="N81" s="400"/>
    </row>
    <row r="82" spans="12:14" x14ac:dyDescent="0.25">
      <c r="L82" s="400"/>
      <c r="M82" s="400"/>
      <c r="N82" s="400"/>
    </row>
    <row r="83" spans="12:14" x14ac:dyDescent="0.25">
      <c r="L83" s="400"/>
      <c r="M83" s="400"/>
      <c r="N83" s="400"/>
    </row>
    <row r="84" spans="12:14" x14ac:dyDescent="0.25">
      <c r="L84" s="400"/>
      <c r="M84" s="400"/>
      <c r="N84" s="400"/>
    </row>
    <row r="85" spans="12:14" x14ac:dyDescent="0.25">
      <c r="L85" s="400"/>
      <c r="M85" s="400"/>
      <c r="N85" s="400"/>
    </row>
    <row r="86" spans="12:14" x14ac:dyDescent="0.25">
      <c r="L86" s="400"/>
      <c r="M86" s="400"/>
      <c r="N86" s="400"/>
    </row>
    <row r="87" spans="12:14" x14ac:dyDescent="0.25">
      <c r="L87" s="400"/>
      <c r="M87" s="400"/>
      <c r="N87" s="400"/>
    </row>
    <row r="88" spans="12:14" x14ac:dyDescent="0.25">
      <c r="L88" s="400"/>
      <c r="M88" s="400"/>
      <c r="N88" s="400"/>
    </row>
    <row r="89" spans="12:14" x14ac:dyDescent="0.25">
      <c r="L89" s="400"/>
      <c r="M89" s="400"/>
      <c r="N89" s="400"/>
    </row>
    <row r="90" spans="12:14" x14ac:dyDescent="0.25">
      <c r="L90" s="400"/>
      <c r="M90" s="400"/>
      <c r="N90" s="400"/>
    </row>
    <row r="91" spans="12:14" x14ac:dyDescent="0.25">
      <c r="L91" s="400"/>
      <c r="M91" s="400"/>
      <c r="N91" s="400"/>
    </row>
    <row r="92" spans="12:14" x14ac:dyDescent="0.25">
      <c r="L92" s="400"/>
      <c r="M92" s="400"/>
      <c r="N92" s="400"/>
    </row>
    <row r="93" spans="12:14" x14ac:dyDescent="0.25">
      <c r="L93" s="400"/>
      <c r="M93" s="400"/>
      <c r="N93" s="400"/>
    </row>
    <row r="94" spans="12:14" x14ac:dyDescent="0.25">
      <c r="L94" s="400"/>
      <c r="M94" s="400"/>
      <c r="N94" s="400"/>
    </row>
    <row r="95" spans="12:14" x14ac:dyDescent="0.25">
      <c r="L95" s="400"/>
      <c r="M95" s="400"/>
      <c r="N95" s="400"/>
    </row>
    <row r="96" spans="12:14" x14ac:dyDescent="0.25">
      <c r="L96" s="400"/>
      <c r="M96" s="400"/>
      <c r="N96" s="400"/>
    </row>
    <row r="97" spans="12:14" x14ac:dyDescent="0.25">
      <c r="L97" s="400"/>
      <c r="M97" s="400"/>
      <c r="N97" s="400"/>
    </row>
    <row r="98" spans="12:14" x14ac:dyDescent="0.25">
      <c r="L98" s="400"/>
      <c r="M98" s="400"/>
      <c r="N98" s="400"/>
    </row>
    <row r="99" spans="12:14" x14ac:dyDescent="0.25">
      <c r="L99" s="400"/>
      <c r="M99" s="400"/>
      <c r="N99" s="400"/>
    </row>
    <row r="100" spans="12:14" x14ac:dyDescent="0.25">
      <c r="L100" s="400"/>
      <c r="M100" s="400"/>
      <c r="N100" s="400"/>
    </row>
    <row r="101" spans="12:14" x14ac:dyDescent="0.25">
      <c r="L101" s="400"/>
      <c r="M101" s="400"/>
      <c r="N101" s="400"/>
    </row>
    <row r="102" spans="12:14" x14ac:dyDescent="0.25">
      <c r="L102" s="400"/>
      <c r="M102" s="400"/>
      <c r="N102" s="400"/>
    </row>
    <row r="103" spans="12:14" x14ac:dyDescent="0.25">
      <c r="L103" s="400"/>
      <c r="M103" s="400"/>
      <c r="N103" s="400"/>
    </row>
    <row r="104" spans="12:14" x14ac:dyDescent="0.25">
      <c r="L104" s="400"/>
      <c r="M104" s="400"/>
      <c r="N104" s="400"/>
    </row>
    <row r="105" spans="12:14" x14ac:dyDescent="0.25">
      <c r="L105" s="400"/>
      <c r="M105" s="400"/>
      <c r="N105" s="400"/>
    </row>
    <row r="106" spans="12:14" x14ac:dyDescent="0.25">
      <c r="L106" s="400"/>
      <c r="M106" s="400"/>
      <c r="N106" s="400"/>
    </row>
    <row r="107" spans="12:14" x14ac:dyDescent="0.25">
      <c r="L107" s="400"/>
      <c r="M107" s="400"/>
      <c r="N107" s="400"/>
    </row>
    <row r="108" spans="12:14" x14ac:dyDescent="0.25">
      <c r="L108" s="400"/>
      <c r="M108" s="400"/>
      <c r="N108" s="400"/>
    </row>
    <row r="109" spans="12:14" x14ac:dyDescent="0.25">
      <c r="L109" s="400"/>
      <c r="M109" s="400"/>
      <c r="N109" s="400"/>
    </row>
    <row r="110" spans="12:14" x14ac:dyDescent="0.25">
      <c r="L110" s="400"/>
      <c r="M110" s="400"/>
      <c r="N110" s="400"/>
    </row>
    <row r="111" spans="12:14" x14ac:dyDescent="0.25">
      <c r="L111" s="400"/>
      <c r="M111" s="400"/>
      <c r="N111" s="400"/>
    </row>
    <row r="112" spans="12:14" x14ac:dyDescent="0.25">
      <c r="L112" s="400"/>
      <c r="M112" s="400"/>
      <c r="N112" s="400"/>
    </row>
    <row r="113" spans="12:14" x14ac:dyDescent="0.25">
      <c r="L113" s="400"/>
      <c r="M113" s="400"/>
      <c r="N113" s="400"/>
    </row>
    <row r="114" spans="12:14" x14ac:dyDescent="0.25">
      <c r="L114" s="400"/>
      <c r="M114" s="400"/>
      <c r="N114" s="400"/>
    </row>
    <row r="115" spans="12:14" x14ac:dyDescent="0.25">
      <c r="L115" s="400"/>
      <c r="M115" s="400"/>
      <c r="N115" s="400"/>
    </row>
    <row r="116" spans="12:14" x14ac:dyDescent="0.25">
      <c r="L116" s="400"/>
      <c r="M116" s="400"/>
      <c r="N116" s="400"/>
    </row>
    <row r="117" spans="12:14" x14ac:dyDescent="0.25">
      <c r="L117" s="400"/>
      <c r="M117" s="400"/>
      <c r="N117" s="400"/>
    </row>
    <row r="118" spans="12:14" x14ac:dyDescent="0.25">
      <c r="L118" s="400"/>
      <c r="M118" s="400"/>
      <c r="N118" s="400"/>
    </row>
    <row r="119" spans="12:14" x14ac:dyDescent="0.25">
      <c r="L119" s="400"/>
      <c r="M119" s="400"/>
      <c r="N119" s="400"/>
    </row>
    <row r="120" spans="12:14" x14ac:dyDescent="0.25">
      <c r="L120" s="400"/>
      <c r="M120" s="400"/>
      <c r="N120" s="400"/>
    </row>
    <row r="121" spans="12:14" x14ac:dyDescent="0.25">
      <c r="L121" s="400"/>
      <c r="M121" s="400"/>
      <c r="N121" s="400"/>
    </row>
    <row r="122" spans="12:14" x14ac:dyDescent="0.25">
      <c r="L122" s="400"/>
      <c r="M122" s="400"/>
      <c r="N122" s="400"/>
    </row>
    <row r="123" spans="12:14" x14ac:dyDescent="0.25">
      <c r="L123" s="400"/>
      <c r="M123" s="400"/>
      <c r="N123" s="400"/>
    </row>
    <row r="124" spans="12:14" x14ac:dyDescent="0.25">
      <c r="L124" s="400"/>
      <c r="M124" s="400"/>
      <c r="N124" s="400"/>
    </row>
    <row r="125" spans="12:14" x14ac:dyDescent="0.25">
      <c r="L125" s="400"/>
      <c r="M125" s="400"/>
      <c r="N125" s="400"/>
    </row>
    <row r="126" spans="12:14" x14ac:dyDescent="0.25">
      <c r="L126" s="400"/>
      <c r="M126" s="400"/>
      <c r="N126" s="400"/>
    </row>
    <row r="127" spans="12:14" x14ac:dyDescent="0.25">
      <c r="L127" s="400"/>
      <c r="M127" s="400"/>
      <c r="N127" s="400"/>
    </row>
    <row r="128" spans="12:14" x14ac:dyDescent="0.25">
      <c r="L128" s="400"/>
      <c r="M128" s="400"/>
      <c r="N128" s="400"/>
    </row>
    <row r="129" spans="12:14" x14ac:dyDescent="0.25">
      <c r="L129" s="400"/>
      <c r="M129" s="400"/>
      <c r="N129" s="400"/>
    </row>
    <row r="130" spans="12:14" x14ac:dyDescent="0.25">
      <c r="L130" s="400"/>
      <c r="M130" s="400"/>
      <c r="N130" s="400"/>
    </row>
    <row r="131" spans="12:14" x14ac:dyDescent="0.25">
      <c r="L131" s="400"/>
      <c r="M131" s="400"/>
      <c r="N131" s="400"/>
    </row>
    <row r="132" spans="12:14" x14ac:dyDescent="0.25">
      <c r="L132" s="400"/>
      <c r="M132" s="400"/>
      <c r="N132" s="400"/>
    </row>
    <row r="133" spans="12:14" x14ac:dyDescent="0.25">
      <c r="L133" s="400"/>
      <c r="M133" s="400"/>
      <c r="N133" s="400"/>
    </row>
    <row r="134" spans="12:14" x14ac:dyDescent="0.25">
      <c r="L134" s="400"/>
      <c r="M134" s="400"/>
      <c r="N134" s="400"/>
    </row>
    <row r="135" spans="12:14" x14ac:dyDescent="0.25">
      <c r="L135" s="400"/>
      <c r="M135" s="400"/>
      <c r="N135" s="400"/>
    </row>
    <row r="136" spans="12:14" x14ac:dyDescent="0.25">
      <c r="L136" s="400"/>
      <c r="M136" s="400"/>
      <c r="N136" s="400"/>
    </row>
    <row r="137" spans="12:14" x14ac:dyDescent="0.25">
      <c r="L137" s="400"/>
      <c r="M137" s="400"/>
      <c r="N137" s="400"/>
    </row>
    <row r="138" spans="12:14" x14ac:dyDescent="0.25">
      <c r="L138" s="400"/>
      <c r="M138" s="400"/>
      <c r="N138" s="400"/>
    </row>
    <row r="139" spans="12:14" x14ac:dyDescent="0.25">
      <c r="L139" s="400"/>
      <c r="M139" s="400"/>
      <c r="N139" s="400"/>
    </row>
    <row r="140" spans="12:14" x14ac:dyDescent="0.25">
      <c r="L140" s="400"/>
      <c r="M140" s="400"/>
      <c r="N140" s="400"/>
    </row>
    <row r="141" spans="12:14" x14ac:dyDescent="0.25">
      <c r="L141" s="400"/>
      <c r="M141" s="400"/>
      <c r="N141" s="400"/>
    </row>
    <row r="142" spans="12:14" x14ac:dyDescent="0.25">
      <c r="L142" s="400"/>
      <c r="M142" s="400"/>
      <c r="N142" s="400"/>
    </row>
    <row r="143" spans="12:14" x14ac:dyDescent="0.25">
      <c r="L143" s="400"/>
      <c r="M143" s="400"/>
      <c r="N143" s="400"/>
    </row>
    <row r="144" spans="12:14" x14ac:dyDescent="0.25">
      <c r="L144" s="400"/>
      <c r="M144" s="400"/>
      <c r="N144" s="400"/>
    </row>
    <row r="145" spans="12:14" x14ac:dyDescent="0.25">
      <c r="L145" s="400"/>
      <c r="M145" s="400"/>
      <c r="N145" s="400"/>
    </row>
    <row r="146" spans="12:14" x14ac:dyDescent="0.25">
      <c r="L146" s="400"/>
      <c r="M146" s="400"/>
      <c r="N146" s="400"/>
    </row>
    <row r="147" spans="12:14" x14ac:dyDescent="0.25">
      <c r="L147" s="400"/>
      <c r="M147" s="400"/>
      <c r="N147" s="400"/>
    </row>
    <row r="148" spans="12:14" x14ac:dyDescent="0.25">
      <c r="L148" s="400"/>
      <c r="M148" s="400"/>
      <c r="N148" s="400"/>
    </row>
    <row r="149" spans="12:14" x14ac:dyDescent="0.25">
      <c r="L149" s="400"/>
      <c r="M149" s="400"/>
      <c r="N149" s="400"/>
    </row>
    <row r="150" spans="12:14" x14ac:dyDescent="0.25">
      <c r="L150" s="400"/>
      <c r="M150" s="400"/>
      <c r="N150" s="400"/>
    </row>
    <row r="151" spans="12:14" x14ac:dyDescent="0.25">
      <c r="L151" s="400"/>
      <c r="M151" s="400"/>
      <c r="N151" s="400"/>
    </row>
    <row r="152" spans="12:14" x14ac:dyDescent="0.25">
      <c r="L152" s="400"/>
      <c r="M152" s="400"/>
      <c r="N152" s="400"/>
    </row>
    <row r="153" spans="12:14" x14ac:dyDescent="0.25">
      <c r="L153" s="400"/>
      <c r="M153" s="400"/>
      <c r="N153" s="400"/>
    </row>
    <row r="154" spans="12:14" x14ac:dyDescent="0.25">
      <c r="L154" s="400"/>
      <c r="M154" s="400"/>
      <c r="N154" s="400"/>
    </row>
    <row r="155" spans="12:14" x14ac:dyDescent="0.25">
      <c r="L155" s="400"/>
      <c r="M155" s="400"/>
      <c r="N155" s="400"/>
    </row>
    <row r="156" spans="12:14" x14ac:dyDescent="0.25">
      <c r="L156" s="400"/>
      <c r="M156" s="400"/>
      <c r="N156" s="400"/>
    </row>
    <row r="157" spans="12:14" x14ac:dyDescent="0.25">
      <c r="L157" s="400"/>
      <c r="M157" s="400"/>
      <c r="N157" s="400"/>
    </row>
    <row r="158" spans="12:14" x14ac:dyDescent="0.25">
      <c r="L158" s="400"/>
      <c r="M158" s="400"/>
      <c r="N158" s="400"/>
    </row>
    <row r="159" spans="12:14" x14ac:dyDescent="0.25">
      <c r="L159" s="400"/>
      <c r="M159" s="400"/>
      <c r="N159" s="400"/>
    </row>
    <row r="160" spans="12:14" x14ac:dyDescent="0.25">
      <c r="L160" s="400"/>
      <c r="M160" s="400"/>
      <c r="N160" s="400"/>
    </row>
    <row r="161" spans="12:14" x14ac:dyDescent="0.25">
      <c r="L161" s="400"/>
      <c r="M161" s="400"/>
      <c r="N161" s="400"/>
    </row>
    <row r="162" spans="12:14" x14ac:dyDescent="0.25">
      <c r="L162" s="400"/>
      <c r="M162" s="400"/>
      <c r="N162" s="400"/>
    </row>
    <row r="163" spans="12:14" x14ac:dyDescent="0.25">
      <c r="L163" s="400"/>
      <c r="M163" s="400"/>
      <c r="N163" s="400"/>
    </row>
    <row r="164" spans="12:14" x14ac:dyDescent="0.25">
      <c r="L164" s="400"/>
      <c r="M164" s="400"/>
      <c r="N164" s="400"/>
    </row>
    <row r="165" spans="12:14" x14ac:dyDescent="0.25">
      <c r="L165" s="400"/>
      <c r="M165" s="400"/>
      <c r="N165" s="400"/>
    </row>
    <row r="166" spans="12:14" x14ac:dyDescent="0.25">
      <c r="L166" s="400"/>
      <c r="M166" s="400"/>
      <c r="N166" s="400"/>
    </row>
    <row r="167" spans="12:14" x14ac:dyDescent="0.25">
      <c r="L167" s="400"/>
      <c r="M167" s="400"/>
      <c r="N167" s="400"/>
    </row>
    <row r="168" spans="12:14" x14ac:dyDescent="0.25">
      <c r="L168" s="400"/>
      <c r="M168" s="400"/>
      <c r="N168" s="400"/>
    </row>
    <row r="169" spans="12:14" x14ac:dyDescent="0.25">
      <c r="L169" s="400"/>
      <c r="M169" s="400"/>
      <c r="N169" s="400"/>
    </row>
    <row r="170" spans="12:14" x14ac:dyDescent="0.25">
      <c r="L170" s="400"/>
      <c r="M170" s="400"/>
      <c r="N170" s="400"/>
    </row>
    <row r="171" spans="12:14" x14ac:dyDescent="0.25">
      <c r="L171" s="400"/>
      <c r="M171" s="400"/>
      <c r="N171" s="400"/>
    </row>
    <row r="172" spans="12:14" x14ac:dyDescent="0.25">
      <c r="L172" s="400"/>
      <c r="M172" s="400"/>
      <c r="N172" s="400"/>
    </row>
    <row r="173" spans="12:14" x14ac:dyDescent="0.25">
      <c r="L173" s="400"/>
      <c r="M173" s="400"/>
      <c r="N173" s="400"/>
    </row>
    <row r="174" spans="12:14" x14ac:dyDescent="0.25">
      <c r="L174" s="400"/>
      <c r="M174" s="400"/>
      <c r="N174" s="400"/>
    </row>
    <row r="175" spans="12:14" x14ac:dyDescent="0.25">
      <c r="L175" s="400"/>
      <c r="M175" s="400"/>
      <c r="N175" s="400"/>
    </row>
    <row r="176" spans="12:14" x14ac:dyDescent="0.25">
      <c r="L176" s="400"/>
      <c r="M176" s="400"/>
      <c r="N176" s="400"/>
    </row>
    <row r="177" spans="12:14" x14ac:dyDescent="0.25">
      <c r="L177" s="400"/>
      <c r="M177" s="400"/>
      <c r="N177" s="400"/>
    </row>
    <row r="178" spans="12:14" x14ac:dyDescent="0.25">
      <c r="L178" s="400"/>
      <c r="M178" s="400"/>
      <c r="N178" s="400"/>
    </row>
    <row r="179" spans="12:14" x14ac:dyDescent="0.25">
      <c r="L179" s="400"/>
      <c r="M179" s="400"/>
      <c r="N179" s="400"/>
    </row>
    <row r="180" spans="12:14" x14ac:dyDescent="0.25">
      <c r="L180" s="400"/>
      <c r="M180" s="400"/>
      <c r="N180" s="400"/>
    </row>
    <row r="181" spans="12:14" x14ac:dyDescent="0.25">
      <c r="L181" s="400"/>
      <c r="M181" s="400"/>
      <c r="N181" s="400"/>
    </row>
    <row r="182" spans="12:14" x14ac:dyDescent="0.25">
      <c r="L182" s="400"/>
      <c r="M182" s="400"/>
      <c r="N182" s="400"/>
    </row>
    <row r="183" spans="12:14" x14ac:dyDescent="0.25">
      <c r="L183" s="400"/>
      <c r="M183" s="400"/>
      <c r="N183" s="400"/>
    </row>
    <row r="184" spans="12:14" x14ac:dyDescent="0.25">
      <c r="L184" s="400"/>
      <c r="M184" s="400"/>
      <c r="N184" s="400"/>
    </row>
    <row r="185" spans="12:14" x14ac:dyDescent="0.25">
      <c r="L185" s="400"/>
      <c r="M185" s="400"/>
      <c r="N185" s="400"/>
    </row>
    <row r="186" spans="12:14" x14ac:dyDescent="0.25">
      <c r="L186" s="400"/>
      <c r="M186" s="400"/>
      <c r="N186" s="400"/>
    </row>
    <row r="187" spans="12:14" x14ac:dyDescent="0.25">
      <c r="L187" s="400"/>
      <c r="M187" s="400"/>
      <c r="N187" s="400"/>
    </row>
    <row r="188" spans="12:14" x14ac:dyDescent="0.25">
      <c r="L188" s="400"/>
      <c r="M188" s="400"/>
      <c r="N188" s="400"/>
    </row>
    <row r="189" spans="12:14" x14ac:dyDescent="0.25">
      <c r="L189" s="400"/>
      <c r="M189" s="400"/>
      <c r="N189" s="400"/>
    </row>
    <row r="190" spans="12:14" x14ac:dyDescent="0.25">
      <c r="L190" s="400"/>
      <c r="M190" s="400"/>
      <c r="N190" s="400"/>
    </row>
    <row r="191" spans="12:14" x14ac:dyDescent="0.25">
      <c r="L191" s="400"/>
      <c r="M191" s="400"/>
      <c r="N191" s="400"/>
    </row>
    <row r="192" spans="12:14" x14ac:dyDescent="0.25">
      <c r="L192" s="400"/>
      <c r="M192" s="400"/>
      <c r="N192" s="400"/>
    </row>
    <row r="193" spans="12:14" x14ac:dyDescent="0.25">
      <c r="L193" s="400"/>
      <c r="M193" s="400"/>
      <c r="N193" s="400"/>
    </row>
    <row r="194" spans="12:14" x14ac:dyDescent="0.25">
      <c r="L194" s="400"/>
      <c r="M194" s="400"/>
      <c r="N194" s="400"/>
    </row>
    <row r="195" spans="12:14" x14ac:dyDescent="0.25">
      <c r="L195" s="400"/>
      <c r="M195" s="400"/>
      <c r="N195" s="400"/>
    </row>
    <row r="196" spans="12:14" x14ac:dyDescent="0.25">
      <c r="L196" s="400"/>
      <c r="M196" s="400"/>
      <c r="N196" s="400"/>
    </row>
    <row r="197" spans="12:14" x14ac:dyDescent="0.25">
      <c r="L197" s="400"/>
      <c r="M197" s="400"/>
      <c r="N197" s="400"/>
    </row>
    <row r="198" spans="12:14" x14ac:dyDescent="0.25">
      <c r="L198" s="400"/>
      <c r="M198" s="400"/>
      <c r="N198" s="400"/>
    </row>
    <row r="199" spans="12:14" x14ac:dyDescent="0.25">
      <c r="L199" s="400"/>
      <c r="M199" s="400"/>
      <c r="N199" s="400"/>
    </row>
    <row r="200" spans="12:14" x14ac:dyDescent="0.25">
      <c r="L200" s="400"/>
      <c r="M200" s="400"/>
      <c r="N200" s="400"/>
    </row>
    <row r="201" spans="12:14" x14ac:dyDescent="0.25">
      <c r="L201" s="400"/>
      <c r="M201" s="400"/>
      <c r="N201" s="400"/>
    </row>
    <row r="202" spans="12:14" x14ac:dyDescent="0.25">
      <c r="L202" s="400"/>
      <c r="M202" s="400"/>
      <c r="N202" s="400"/>
    </row>
    <row r="203" spans="12:14" x14ac:dyDescent="0.25">
      <c r="L203" s="400"/>
      <c r="M203" s="400"/>
      <c r="N203" s="400"/>
    </row>
    <row r="204" spans="12:14" x14ac:dyDescent="0.25">
      <c r="L204" s="400"/>
      <c r="M204" s="400"/>
      <c r="N204" s="400"/>
    </row>
    <row r="205" spans="12:14" x14ac:dyDescent="0.25">
      <c r="L205" s="400"/>
      <c r="M205" s="400"/>
      <c r="N205" s="400"/>
    </row>
    <row r="206" spans="12:14" x14ac:dyDescent="0.25">
      <c r="L206" s="400"/>
      <c r="M206" s="400"/>
      <c r="N206" s="400"/>
    </row>
    <row r="207" spans="12:14" x14ac:dyDescent="0.25">
      <c r="L207" s="400"/>
      <c r="M207" s="400"/>
      <c r="N207" s="400"/>
    </row>
    <row r="208" spans="12:14" x14ac:dyDescent="0.25">
      <c r="L208" s="400"/>
      <c r="M208" s="400"/>
      <c r="N208" s="400"/>
    </row>
    <row r="209" spans="12:14" x14ac:dyDescent="0.25">
      <c r="L209" s="400"/>
      <c r="M209" s="400"/>
      <c r="N209" s="400"/>
    </row>
    <row r="210" spans="12:14" x14ac:dyDescent="0.25">
      <c r="L210" s="400"/>
      <c r="M210" s="400"/>
      <c r="N210" s="400"/>
    </row>
    <row r="211" spans="12:14" x14ac:dyDescent="0.25">
      <c r="L211" s="400"/>
      <c r="M211" s="400"/>
      <c r="N211" s="400"/>
    </row>
    <row r="212" spans="12:14" x14ac:dyDescent="0.25">
      <c r="L212" s="400"/>
      <c r="M212" s="400"/>
      <c r="N212" s="400"/>
    </row>
    <row r="213" spans="12:14" x14ac:dyDescent="0.25">
      <c r="L213" s="400"/>
      <c r="M213" s="400"/>
      <c r="N213" s="400"/>
    </row>
    <row r="214" spans="12:14" x14ac:dyDescent="0.25">
      <c r="L214" s="400"/>
      <c r="M214" s="400"/>
      <c r="N214" s="400"/>
    </row>
    <row r="215" spans="12:14" x14ac:dyDescent="0.25">
      <c r="L215" s="400"/>
      <c r="M215" s="400"/>
      <c r="N215" s="400"/>
    </row>
    <row r="216" spans="12:14" x14ac:dyDescent="0.25">
      <c r="L216" s="400"/>
      <c r="M216" s="400"/>
      <c r="N216" s="400"/>
    </row>
    <row r="217" spans="12:14" x14ac:dyDescent="0.25">
      <c r="L217" s="400"/>
      <c r="M217" s="400"/>
      <c r="N217" s="400"/>
    </row>
    <row r="218" spans="12:14" x14ac:dyDescent="0.25">
      <c r="L218" s="400"/>
      <c r="M218" s="400"/>
      <c r="N218" s="400"/>
    </row>
    <row r="219" spans="12:14" x14ac:dyDescent="0.25">
      <c r="L219" s="400"/>
      <c r="M219" s="400"/>
      <c r="N219" s="400"/>
    </row>
    <row r="220" spans="12:14" x14ac:dyDescent="0.25">
      <c r="L220" s="400"/>
      <c r="M220" s="400"/>
      <c r="N220" s="400"/>
    </row>
    <row r="221" spans="12:14" x14ac:dyDescent="0.25">
      <c r="L221" s="400"/>
      <c r="M221" s="400"/>
      <c r="N221" s="400"/>
    </row>
    <row r="222" spans="12:14" x14ac:dyDescent="0.25">
      <c r="L222" s="400"/>
      <c r="M222" s="400"/>
      <c r="N222" s="400"/>
    </row>
    <row r="223" spans="12:14" x14ac:dyDescent="0.25">
      <c r="L223" s="400"/>
      <c r="M223" s="400"/>
      <c r="N223" s="400"/>
    </row>
    <row r="224" spans="12:14" x14ac:dyDescent="0.25">
      <c r="L224" s="400"/>
      <c r="M224" s="400"/>
      <c r="N224" s="400"/>
    </row>
    <row r="225" spans="12:14" x14ac:dyDescent="0.25">
      <c r="L225" s="400"/>
      <c r="M225" s="400"/>
      <c r="N225" s="400"/>
    </row>
    <row r="226" spans="12:14" x14ac:dyDescent="0.25">
      <c r="L226" s="400"/>
      <c r="M226" s="400"/>
      <c r="N226" s="400"/>
    </row>
    <row r="227" spans="12:14" x14ac:dyDescent="0.25">
      <c r="L227" s="400"/>
      <c r="M227" s="400"/>
      <c r="N227" s="400"/>
    </row>
    <row r="228" spans="12:14" x14ac:dyDescent="0.25">
      <c r="L228" s="400"/>
      <c r="M228" s="400"/>
      <c r="N228" s="400"/>
    </row>
    <row r="229" spans="12:14" x14ac:dyDescent="0.25">
      <c r="L229" s="400"/>
      <c r="M229" s="400"/>
      <c r="N229" s="400"/>
    </row>
    <row r="230" spans="12:14" x14ac:dyDescent="0.25">
      <c r="L230" s="400"/>
      <c r="M230" s="400"/>
      <c r="N230" s="400"/>
    </row>
    <row r="231" spans="12:14" x14ac:dyDescent="0.25">
      <c r="L231" s="400"/>
      <c r="M231" s="400"/>
      <c r="N231" s="400"/>
    </row>
    <row r="232" spans="12:14" x14ac:dyDescent="0.25">
      <c r="L232" s="400"/>
      <c r="M232" s="400"/>
      <c r="N232" s="400"/>
    </row>
    <row r="233" spans="12:14" x14ac:dyDescent="0.25">
      <c r="L233" s="400"/>
      <c r="M233" s="400"/>
      <c r="N233" s="400"/>
    </row>
    <row r="234" spans="12:14" x14ac:dyDescent="0.25">
      <c r="L234" s="400"/>
      <c r="M234" s="400"/>
      <c r="N234" s="400"/>
    </row>
    <row r="235" spans="12:14" x14ac:dyDescent="0.25">
      <c r="L235" s="400"/>
      <c r="M235" s="400"/>
      <c r="N235" s="400"/>
    </row>
    <row r="236" spans="12:14" x14ac:dyDescent="0.25">
      <c r="L236" s="400"/>
      <c r="M236" s="400"/>
      <c r="N236" s="400"/>
    </row>
    <row r="237" spans="12:14" x14ac:dyDescent="0.25">
      <c r="L237" s="400"/>
      <c r="M237" s="400"/>
      <c r="N237" s="400"/>
    </row>
    <row r="238" spans="12:14" x14ac:dyDescent="0.25">
      <c r="L238" s="400"/>
      <c r="M238" s="400"/>
      <c r="N238" s="400"/>
    </row>
    <row r="239" spans="12:14" x14ac:dyDescent="0.25">
      <c r="L239" s="400"/>
      <c r="M239" s="400"/>
      <c r="N239" s="400"/>
    </row>
    <row r="240" spans="12:14" x14ac:dyDescent="0.25">
      <c r="L240" s="400"/>
      <c r="M240" s="400"/>
      <c r="N240" s="400"/>
    </row>
    <row r="241" spans="12:14" x14ac:dyDescent="0.25">
      <c r="L241" s="400"/>
      <c r="M241" s="400"/>
      <c r="N241" s="400"/>
    </row>
    <row r="242" spans="12:14" x14ac:dyDescent="0.25">
      <c r="L242" s="400"/>
      <c r="M242" s="400"/>
      <c r="N242" s="400"/>
    </row>
    <row r="243" spans="12:14" x14ac:dyDescent="0.25">
      <c r="L243" s="400"/>
      <c r="M243" s="400"/>
      <c r="N243" s="400"/>
    </row>
    <row r="244" spans="12:14" x14ac:dyDescent="0.25">
      <c r="L244" s="400"/>
      <c r="M244" s="400"/>
      <c r="N244" s="400"/>
    </row>
    <row r="245" spans="12:14" x14ac:dyDescent="0.25">
      <c r="L245" s="400"/>
      <c r="M245" s="400"/>
      <c r="N245" s="400"/>
    </row>
  </sheetData>
  <mergeCells count="7">
    <mergeCell ref="O7:Q7"/>
    <mergeCell ref="A5:Q5"/>
    <mergeCell ref="A6:Q6"/>
    <mergeCell ref="A2:G2"/>
    <mergeCell ref="A3:G3"/>
    <mergeCell ref="A7:A8"/>
    <mergeCell ref="B7:B8"/>
  </mergeCells>
  <pageMargins left="0.23622047244094491" right="0.23622047244094491" top="0.35433070866141736" bottom="0.59055118110236227" header="0.31496062992125984" footer="0.31496062992125984"/>
  <pageSetup paperSize="9" scale="64" orientation="landscape" r:id="rId1"/>
  <headerFooter>
    <oddFooter>&amp;RPag.  &amp;P</oddFooter>
  </headerFooter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B90B7-9AB7-4D09-9E39-2E6EEABA8297}">
  <sheetPr>
    <pageSetUpPr fitToPage="1"/>
  </sheetPr>
  <dimension ref="A1:Q241"/>
  <sheetViews>
    <sheetView showGridLines="0" zoomScale="80" zoomScaleNormal="80" workbookViewId="0">
      <pane xSplit="1" topLeftCell="B1" activePane="topRight" state="frozen"/>
      <selection pane="topRight" activeCell="B1" sqref="B1"/>
    </sheetView>
  </sheetViews>
  <sheetFormatPr defaultColWidth="8.85546875" defaultRowHeight="15" x14ac:dyDescent="0.25"/>
  <cols>
    <col min="1" max="1" width="42.85546875" style="222" customWidth="1"/>
    <col min="2" max="2" width="12" style="217" customWidth="1"/>
    <col min="3" max="11" width="11.85546875" style="217" customWidth="1"/>
    <col min="12" max="14" width="11.85546875" style="375" customWidth="1"/>
    <col min="15" max="15" width="8.85546875" style="384"/>
    <col min="16" max="16" width="8.85546875" style="375"/>
    <col min="17" max="17" width="9.42578125" style="375" customWidth="1"/>
  </cols>
  <sheetData>
    <row r="1" spans="1:17" ht="51" customHeight="1" x14ac:dyDescent="0.25"/>
    <row r="2" spans="1:17" ht="15.75" x14ac:dyDescent="0.25">
      <c r="A2" s="492"/>
      <c r="B2" s="492"/>
      <c r="C2" s="492"/>
      <c r="D2" s="492"/>
      <c r="E2" s="492"/>
      <c r="F2" s="492"/>
      <c r="G2" s="492"/>
    </row>
    <row r="3" spans="1:17" ht="15.75" x14ac:dyDescent="0.25">
      <c r="A3" s="492"/>
      <c r="B3" s="492"/>
      <c r="C3" s="492"/>
      <c r="D3" s="492"/>
      <c r="E3" s="492"/>
      <c r="F3" s="492"/>
      <c r="G3" s="492"/>
    </row>
    <row r="4" spans="1:17" ht="21" customHeight="1" x14ac:dyDescent="0.25"/>
    <row r="5" spans="1:17" s="374" customFormat="1" ht="18.75" customHeight="1" x14ac:dyDescent="0.25">
      <c r="A5" s="493" t="s">
        <v>253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</row>
    <row r="6" spans="1:17" s="374" customFormat="1" ht="20.25" customHeight="1" x14ac:dyDescent="0.25">
      <c r="A6" s="493" t="s">
        <v>308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</row>
    <row r="7" spans="1:17" s="225" customFormat="1" ht="22.5" customHeight="1" x14ac:dyDescent="0.2">
      <c r="A7" s="494" t="s">
        <v>3</v>
      </c>
      <c r="B7" s="496" t="s">
        <v>255</v>
      </c>
      <c r="C7" s="381" t="s">
        <v>256</v>
      </c>
      <c r="D7" s="381" t="s">
        <v>257</v>
      </c>
      <c r="E7" s="381" t="s">
        <v>258</v>
      </c>
      <c r="F7" s="381" t="s">
        <v>259</v>
      </c>
      <c r="G7" s="381" t="s">
        <v>260</v>
      </c>
      <c r="H7" s="381" t="s">
        <v>261</v>
      </c>
      <c r="I7" s="381" t="s">
        <v>262</v>
      </c>
      <c r="J7" s="381" t="s">
        <v>263</v>
      </c>
      <c r="K7" s="381" t="s">
        <v>264</v>
      </c>
      <c r="L7" s="381" t="s">
        <v>265</v>
      </c>
      <c r="M7" s="381" t="s">
        <v>266</v>
      </c>
      <c r="N7" s="381" t="s">
        <v>267</v>
      </c>
      <c r="O7" s="498" t="s">
        <v>268</v>
      </c>
      <c r="P7" s="499"/>
      <c r="Q7" s="500"/>
    </row>
    <row r="8" spans="1:17" s="225" customFormat="1" ht="18" customHeight="1" x14ac:dyDescent="0.2">
      <c r="A8" s="495"/>
      <c r="B8" s="497"/>
      <c r="C8" s="381" t="s">
        <v>269</v>
      </c>
      <c r="D8" s="381" t="s">
        <v>269</v>
      </c>
      <c r="E8" s="381" t="s">
        <v>269</v>
      </c>
      <c r="F8" s="381" t="s">
        <v>269</v>
      </c>
      <c r="G8" s="381" t="s">
        <v>269</v>
      </c>
      <c r="H8" s="381" t="s">
        <v>269</v>
      </c>
      <c r="I8" s="381" t="s">
        <v>269</v>
      </c>
      <c r="J8" s="381" t="s">
        <v>269</v>
      </c>
      <c r="K8" s="381" t="s">
        <v>269</v>
      </c>
      <c r="L8" s="381" t="s">
        <v>269</v>
      </c>
      <c r="M8" s="381" t="s">
        <v>269</v>
      </c>
      <c r="N8" s="381" t="s">
        <v>269</v>
      </c>
      <c r="O8" s="383" t="s">
        <v>270</v>
      </c>
      <c r="P8" s="381" t="s">
        <v>269</v>
      </c>
      <c r="Q8" s="381" t="s">
        <v>1</v>
      </c>
    </row>
    <row r="9" spans="1:17" ht="33.75" customHeight="1" thickBot="1" x14ac:dyDescent="0.3">
      <c r="A9" s="355" t="s">
        <v>309</v>
      </c>
      <c r="B9" s="356">
        <v>300</v>
      </c>
      <c r="C9" s="423">
        <v>478</v>
      </c>
      <c r="D9" s="423">
        <v>451</v>
      </c>
      <c r="E9" s="423">
        <v>467</v>
      </c>
      <c r="F9" s="423">
        <v>488</v>
      </c>
      <c r="G9" s="423">
        <v>505</v>
      </c>
      <c r="H9" s="423">
        <v>514</v>
      </c>
      <c r="I9" s="423">
        <v>443</v>
      </c>
      <c r="J9" s="423">
        <v>478</v>
      </c>
      <c r="K9" s="423">
        <v>475</v>
      </c>
      <c r="L9" s="423">
        <v>473</v>
      </c>
      <c r="M9" s="423">
        <v>470</v>
      </c>
      <c r="N9" s="423">
        <v>464</v>
      </c>
      <c r="O9" s="387">
        <f>B9*(IF(C9="",0,1)+IF(D9="",0,1)+IF(E9="",0,1)+IF(F9="",0,1)+IF(G9="",0,1)+IF(H9="",0,1)+IF(I9="",0,1)+IF(J9="",0,1)+IF(K9="",0,1)+IF(L9="",0,1)+IF(M9="",0,1)+IF(N9="",0,1))</f>
        <v>3600</v>
      </c>
      <c r="P9" s="387">
        <f>SUM(C9:N9)</f>
        <v>5706</v>
      </c>
      <c r="Q9" s="403">
        <f t="shared" ref="Q9:Q10" si="0">IF(O9=0,"-",P9/O9)</f>
        <v>1.585</v>
      </c>
    </row>
    <row r="10" spans="1:17" s="98" customFormat="1" ht="21.75" customHeight="1" x14ac:dyDescent="0.25">
      <c r="A10" s="373" t="s">
        <v>2</v>
      </c>
      <c r="B10" s="363">
        <f t="shared" ref="B10:P10" si="1">SUM(B9:B9)</f>
        <v>300</v>
      </c>
      <c r="C10" s="363">
        <f t="shared" si="1"/>
        <v>478</v>
      </c>
      <c r="D10" s="363">
        <f t="shared" si="1"/>
        <v>451</v>
      </c>
      <c r="E10" s="363">
        <f t="shared" si="1"/>
        <v>467</v>
      </c>
      <c r="F10" s="363">
        <f t="shared" si="1"/>
        <v>488</v>
      </c>
      <c r="G10" s="363">
        <f t="shared" si="1"/>
        <v>505</v>
      </c>
      <c r="H10" s="363">
        <f t="shared" si="1"/>
        <v>514</v>
      </c>
      <c r="I10" s="363">
        <f t="shared" si="1"/>
        <v>443</v>
      </c>
      <c r="J10" s="363">
        <f t="shared" si="1"/>
        <v>478</v>
      </c>
      <c r="K10" s="363">
        <f t="shared" si="1"/>
        <v>475</v>
      </c>
      <c r="L10" s="363">
        <f t="shared" si="1"/>
        <v>473</v>
      </c>
      <c r="M10" s="363">
        <f t="shared" si="1"/>
        <v>470</v>
      </c>
      <c r="N10" s="363">
        <f t="shared" si="1"/>
        <v>464</v>
      </c>
      <c r="O10" s="363">
        <f t="shared" si="1"/>
        <v>3600</v>
      </c>
      <c r="P10" s="363">
        <f t="shared" si="1"/>
        <v>5706</v>
      </c>
      <c r="Q10" s="404">
        <f t="shared" si="0"/>
        <v>1.585</v>
      </c>
    </row>
    <row r="11" spans="1:17" ht="15.75" x14ac:dyDescent="0.25">
      <c r="L11" s="386"/>
      <c r="M11" s="386"/>
      <c r="N11" s="386"/>
      <c r="O11" s="396"/>
      <c r="P11" s="395"/>
      <c r="Q11" s="395"/>
    </row>
    <row r="12" spans="1:17" ht="15.75" x14ac:dyDescent="0.25">
      <c r="L12" s="386"/>
      <c r="M12" s="386"/>
      <c r="N12" s="386"/>
      <c r="O12" s="396"/>
      <c r="P12" s="395"/>
      <c r="Q12" s="395"/>
    </row>
    <row r="13" spans="1:17" ht="15.75" x14ac:dyDescent="0.25">
      <c r="A13" s="368" t="s">
        <v>254</v>
      </c>
      <c r="L13" s="386"/>
      <c r="M13" s="386"/>
      <c r="N13" s="386"/>
      <c r="O13" s="396"/>
      <c r="P13" s="395"/>
      <c r="Q13" s="395"/>
    </row>
    <row r="14" spans="1:17" ht="15.75" x14ac:dyDescent="0.25">
      <c r="L14" s="386"/>
      <c r="M14" s="386"/>
      <c r="N14" s="386"/>
      <c r="O14" s="396"/>
      <c r="P14" s="395"/>
      <c r="Q14" s="395"/>
    </row>
    <row r="15" spans="1:17" ht="15.75" x14ac:dyDescent="0.25">
      <c r="L15" s="386"/>
      <c r="M15" s="386"/>
      <c r="N15" s="386"/>
      <c r="O15" s="396"/>
      <c r="P15" s="395"/>
      <c r="Q15" s="395"/>
    </row>
    <row r="16" spans="1:17" ht="15.75" x14ac:dyDescent="0.25">
      <c r="L16" s="386"/>
      <c r="M16" s="386"/>
      <c r="N16" s="386"/>
      <c r="O16" s="396"/>
      <c r="P16" s="395"/>
      <c r="Q16" s="395"/>
    </row>
    <row r="17" spans="1:17" ht="15.75" x14ac:dyDescent="0.25">
      <c r="L17" s="386"/>
      <c r="M17" s="386"/>
      <c r="N17" s="386"/>
      <c r="O17" s="396"/>
      <c r="P17" s="395"/>
      <c r="Q17" s="395"/>
    </row>
    <row r="18" spans="1:17" ht="15.75" x14ac:dyDescent="0.25">
      <c r="L18" s="386"/>
      <c r="M18" s="386"/>
      <c r="N18" s="386"/>
      <c r="O18" s="396"/>
      <c r="P18" s="395"/>
      <c r="Q18" s="395"/>
    </row>
    <row r="19" spans="1:17" ht="15.75" x14ac:dyDescent="0.25">
      <c r="L19" s="386"/>
      <c r="M19" s="386"/>
      <c r="N19" s="386"/>
      <c r="O19" s="396"/>
      <c r="P19" s="395"/>
      <c r="Q19" s="395"/>
    </row>
    <row r="20" spans="1:17" ht="15.75" x14ac:dyDescent="0.25">
      <c r="L20" s="386"/>
      <c r="M20" s="386"/>
      <c r="N20" s="386"/>
      <c r="O20" s="396"/>
      <c r="P20" s="395"/>
      <c r="Q20" s="395"/>
    </row>
    <row r="21" spans="1:17" ht="15.75" x14ac:dyDescent="0.25">
      <c r="L21" s="386"/>
      <c r="M21" s="386"/>
      <c r="N21" s="386"/>
      <c r="O21" s="396"/>
      <c r="P21" s="395"/>
      <c r="Q21" s="395"/>
    </row>
    <row r="22" spans="1:17" ht="15.75" x14ac:dyDescent="0.25">
      <c r="L22" s="386"/>
      <c r="M22" s="386"/>
      <c r="N22" s="386"/>
      <c r="O22" s="396"/>
      <c r="P22" s="395"/>
      <c r="Q22" s="395"/>
    </row>
    <row r="23" spans="1:17" ht="15.75" x14ac:dyDescent="0.25">
      <c r="L23" s="386"/>
      <c r="M23" s="386"/>
      <c r="N23" s="386"/>
      <c r="O23" s="396"/>
      <c r="P23" s="395"/>
      <c r="Q23" s="395"/>
    </row>
    <row r="24" spans="1:17" ht="15.75" x14ac:dyDescent="0.25">
      <c r="L24" s="386"/>
      <c r="M24" s="386"/>
      <c r="N24" s="386"/>
      <c r="O24" s="396"/>
      <c r="P24" s="395"/>
      <c r="Q24" s="395"/>
    </row>
    <row r="25" spans="1:17" ht="15.75" x14ac:dyDescent="0.25">
      <c r="L25" s="386"/>
      <c r="M25" s="386"/>
      <c r="N25" s="386"/>
      <c r="O25" s="396"/>
      <c r="P25" s="395"/>
      <c r="Q25" s="395"/>
    </row>
    <row r="26" spans="1:17" ht="15.75" x14ac:dyDescent="0.25">
      <c r="L26" s="386"/>
      <c r="M26" s="386"/>
      <c r="N26" s="386"/>
      <c r="O26" s="396"/>
      <c r="P26" s="395"/>
      <c r="Q26" s="395"/>
    </row>
    <row r="27" spans="1:17" ht="15.75" x14ac:dyDescent="0.25">
      <c r="L27" s="386"/>
      <c r="M27" s="386"/>
      <c r="N27" s="386"/>
      <c r="O27" s="396"/>
      <c r="P27" s="395"/>
      <c r="Q27" s="395"/>
    </row>
    <row r="28" spans="1:17" ht="15.75" x14ac:dyDescent="0.25">
      <c r="L28" s="386"/>
      <c r="M28" s="386"/>
      <c r="N28" s="386"/>
      <c r="O28" s="396"/>
      <c r="P28" s="395"/>
      <c r="Q28" s="395"/>
    </row>
    <row r="29" spans="1:17" s="384" customFormat="1" x14ac:dyDescent="0.25">
      <c r="A29" s="222"/>
      <c r="B29" s="217"/>
      <c r="C29" s="217"/>
      <c r="D29" s="217"/>
      <c r="E29" s="217"/>
      <c r="F29" s="217"/>
      <c r="G29" s="217"/>
      <c r="H29" s="217"/>
      <c r="I29" s="217"/>
      <c r="J29" s="217"/>
      <c r="K29" s="217"/>
      <c r="L29" s="400"/>
      <c r="M29" s="400"/>
      <c r="N29" s="400"/>
      <c r="P29" s="375"/>
      <c r="Q29" s="375"/>
    </row>
    <row r="30" spans="1:17" s="384" customFormat="1" x14ac:dyDescent="0.25">
      <c r="A30" s="222"/>
      <c r="B30" s="217"/>
      <c r="C30" s="217"/>
      <c r="D30" s="217"/>
      <c r="E30" s="217"/>
      <c r="F30" s="217"/>
      <c r="G30" s="217"/>
      <c r="H30" s="217"/>
      <c r="I30" s="217"/>
      <c r="J30" s="217"/>
      <c r="K30" s="217"/>
      <c r="L30" s="400"/>
      <c r="M30" s="400"/>
      <c r="N30" s="400"/>
      <c r="P30" s="375"/>
      <c r="Q30" s="375"/>
    </row>
    <row r="31" spans="1:17" s="384" customFormat="1" x14ac:dyDescent="0.25">
      <c r="A31" s="222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400"/>
      <c r="M31" s="400"/>
      <c r="N31" s="400"/>
      <c r="P31" s="375"/>
      <c r="Q31" s="375"/>
    </row>
    <row r="32" spans="1:17" s="384" customFormat="1" x14ac:dyDescent="0.25">
      <c r="A32" s="222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400"/>
      <c r="M32" s="400"/>
      <c r="N32" s="400"/>
      <c r="P32" s="375"/>
      <c r="Q32" s="375"/>
    </row>
    <row r="33" spans="1:17" s="384" customFormat="1" x14ac:dyDescent="0.25">
      <c r="A33" s="222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400"/>
      <c r="M33" s="400"/>
      <c r="N33" s="400"/>
      <c r="P33" s="375"/>
      <c r="Q33" s="375"/>
    </row>
    <row r="34" spans="1:17" s="384" customFormat="1" x14ac:dyDescent="0.25">
      <c r="A34" s="222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400"/>
      <c r="M34" s="400"/>
      <c r="N34" s="400"/>
      <c r="P34" s="375"/>
      <c r="Q34" s="375"/>
    </row>
    <row r="35" spans="1:17" s="384" customFormat="1" x14ac:dyDescent="0.25">
      <c r="A35" s="222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400"/>
      <c r="M35" s="400"/>
      <c r="N35" s="400"/>
      <c r="P35" s="375"/>
      <c r="Q35" s="375"/>
    </row>
    <row r="36" spans="1:17" s="384" customFormat="1" x14ac:dyDescent="0.25">
      <c r="A36" s="222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400"/>
      <c r="M36" s="400"/>
      <c r="N36" s="400"/>
      <c r="P36" s="375"/>
      <c r="Q36" s="375"/>
    </row>
    <row r="37" spans="1:17" s="384" customFormat="1" x14ac:dyDescent="0.25">
      <c r="A37" s="222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400"/>
      <c r="M37" s="400"/>
      <c r="N37" s="400"/>
      <c r="P37" s="375"/>
      <c r="Q37" s="375"/>
    </row>
    <row r="38" spans="1:17" s="384" customFormat="1" x14ac:dyDescent="0.25">
      <c r="A38" s="222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400"/>
      <c r="M38" s="400"/>
      <c r="N38" s="400"/>
      <c r="P38" s="375"/>
      <c r="Q38" s="375"/>
    </row>
    <row r="39" spans="1:17" s="384" customFormat="1" x14ac:dyDescent="0.25">
      <c r="A39" s="222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400"/>
      <c r="M39" s="400"/>
      <c r="N39" s="400"/>
      <c r="P39" s="375"/>
      <c r="Q39" s="375"/>
    </row>
    <row r="40" spans="1:17" s="384" customFormat="1" x14ac:dyDescent="0.25">
      <c r="A40" s="222"/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400"/>
      <c r="M40" s="400"/>
      <c r="N40" s="400"/>
      <c r="P40" s="375"/>
      <c r="Q40" s="375"/>
    </row>
    <row r="41" spans="1:17" s="384" customFormat="1" x14ac:dyDescent="0.25">
      <c r="A41" s="222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400"/>
      <c r="M41" s="400"/>
      <c r="N41" s="400"/>
      <c r="P41" s="375"/>
      <c r="Q41" s="375"/>
    </row>
    <row r="42" spans="1:17" s="384" customFormat="1" x14ac:dyDescent="0.25">
      <c r="A42" s="222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400"/>
      <c r="M42" s="400"/>
      <c r="N42" s="400"/>
      <c r="P42" s="375"/>
      <c r="Q42" s="375"/>
    </row>
    <row r="43" spans="1:17" s="384" customFormat="1" x14ac:dyDescent="0.25">
      <c r="A43" s="222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400"/>
      <c r="M43" s="400"/>
      <c r="N43" s="400"/>
      <c r="P43" s="375"/>
      <c r="Q43" s="375"/>
    </row>
    <row r="44" spans="1:17" s="384" customFormat="1" x14ac:dyDescent="0.25">
      <c r="A44" s="222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400"/>
      <c r="M44" s="400"/>
      <c r="N44" s="400"/>
      <c r="P44" s="375"/>
      <c r="Q44" s="375"/>
    </row>
    <row r="45" spans="1:17" s="384" customFormat="1" x14ac:dyDescent="0.25">
      <c r="A45" s="222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400"/>
      <c r="M45" s="400"/>
      <c r="N45" s="400"/>
      <c r="P45" s="375"/>
      <c r="Q45" s="375"/>
    </row>
    <row r="46" spans="1:17" s="384" customFormat="1" x14ac:dyDescent="0.25">
      <c r="A46" s="222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400"/>
      <c r="M46" s="400"/>
      <c r="N46" s="400"/>
      <c r="P46" s="375"/>
      <c r="Q46" s="375"/>
    </row>
    <row r="47" spans="1:17" s="384" customFormat="1" x14ac:dyDescent="0.25">
      <c r="A47" s="222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400"/>
      <c r="M47" s="400"/>
      <c r="N47" s="400"/>
      <c r="P47" s="375"/>
      <c r="Q47" s="375"/>
    </row>
    <row r="48" spans="1:17" s="384" customFormat="1" x14ac:dyDescent="0.25">
      <c r="A48" s="222"/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400"/>
      <c r="M48" s="400"/>
      <c r="N48" s="400"/>
      <c r="P48" s="375"/>
      <c r="Q48" s="375"/>
    </row>
    <row r="49" spans="1:17" s="384" customFormat="1" x14ac:dyDescent="0.25">
      <c r="A49" s="222"/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400"/>
      <c r="M49" s="400"/>
      <c r="N49" s="400"/>
      <c r="P49" s="375"/>
      <c r="Q49" s="375"/>
    </row>
    <row r="50" spans="1:17" s="384" customFormat="1" x14ac:dyDescent="0.25">
      <c r="A50" s="222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400"/>
      <c r="M50" s="400"/>
      <c r="N50" s="400"/>
      <c r="P50" s="375"/>
      <c r="Q50" s="375"/>
    </row>
    <row r="51" spans="1:17" s="384" customFormat="1" x14ac:dyDescent="0.25">
      <c r="A51" s="222"/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400"/>
      <c r="M51" s="400"/>
      <c r="N51" s="400"/>
      <c r="P51" s="375"/>
      <c r="Q51" s="375"/>
    </row>
    <row r="52" spans="1:17" s="384" customFormat="1" x14ac:dyDescent="0.25">
      <c r="A52" s="222"/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400"/>
      <c r="M52" s="400"/>
      <c r="N52" s="400"/>
      <c r="P52" s="375"/>
      <c r="Q52" s="375"/>
    </row>
    <row r="53" spans="1:17" s="384" customFormat="1" x14ac:dyDescent="0.25">
      <c r="A53" s="222"/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400"/>
      <c r="M53" s="400"/>
      <c r="N53" s="400"/>
      <c r="P53" s="375"/>
      <c r="Q53" s="375"/>
    </row>
    <row r="54" spans="1:17" s="384" customFormat="1" x14ac:dyDescent="0.25">
      <c r="A54" s="222"/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400"/>
      <c r="M54" s="400"/>
      <c r="N54" s="400"/>
      <c r="P54" s="375"/>
      <c r="Q54" s="375"/>
    </row>
    <row r="55" spans="1:17" s="384" customFormat="1" x14ac:dyDescent="0.25">
      <c r="A55" s="222"/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400"/>
      <c r="M55" s="400"/>
      <c r="N55" s="400"/>
      <c r="P55" s="375"/>
      <c r="Q55" s="375"/>
    </row>
    <row r="56" spans="1:17" s="384" customFormat="1" x14ac:dyDescent="0.25">
      <c r="A56" s="222"/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400"/>
      <c r="M56" s="400"/>
      <c r="N56" s="400"/>
      <c r="P56" s="375"/>
      <c r="Q56" s="375"/>
    </row>
    <row r="57" spans="1:17" s="384" customFormat="1" x14ac:dyDescent="0.25">
      <c r="A57" s="222"/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400"/>
      <c r="M57" s="400"/>
      <c r="N57" s="400"/>
      <c r="P57" s="375"/>
      <c r="Q57" s="375"/>
    </row>
    <row r="58" spans="1:17" s="384" customFormat="1" x14ac:dyDescent="0.25">
      <c r="A58" s="222"/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400"/>
      <c r="M58" s="400"/>
      <c r="N58" s="400"/>
      <c r="P58" s="375"/>
      <c r="Q58" s="375"/>
    </row>
    <row r="59" spans="1:17" s="384" customFormat="1" x14ac:dyDescent="0.25">
      <c r="A59" s="222"/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400"/>
      <c r="M59" s="400"/>
      <c r="N59" s="400"/>
      <c r="P59" s="375"/>
      <c r="Q59" s="375"/>
    </row>
    <row r="60" spans="1:17" s="384" customFormat="1" x14ac:dyDescent="0.25">
      <c r="A60" s="222"/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400"/>
      <c r="M60" s="400"/>
      <c r="N60" s="400"/>
      <c r="P60" s="375"/>
      <c r="Q60" s="375"/>
    </row>
    <row r="61" spans="1:17" s="384" customFormat="1" x14ac:dyDescent="0.25">
      <c r="A61" s="222"/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400"/>
      <c r="M61" s="400"/>
      <c r="N61" s="400"/>
      <c r="P61" s="375"/>
      <c r="Q61" s="375"/>
    </row>
    <row r="62" spans="1:17" s="384" customFormat="1" x14ac:dyDescent="0.25">
      <c r="A62" s="222"/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400"/>
      <c r="M62" s="400"/>
      <c r="N62" s="400"/>
      <c r="P62" s="375"/>
      <c r="Q62" s="375"/>
    </row>
    <row r="63" spans="1:17" s="384" customFormat="1" x14ac:dyDescent="0.25">
      <c r="A63" s="222"/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400"/>
      <c r="M63" s="400"/>
      <c r="N63" s="400"/>
      <c r="P63" s="375"/>
      <c r="Q63" s="375"/>
    </row>
    <row r="64" spans="1:17" s="384" customFormat="1" x14ac:dyDescent="0.25">
      <c r="A64" s="222"/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400"/>
      <c r="M64" s="400"/>
      <c r="N64" s="400"/>
      <c r="P64" s="375"/>
      <c r="Q64" s="375"/>
    </row>
    <row r="65" spans="1:17" s="384" customFormat="1" x14ac:dyDescent="0.25">
      <c r="A65" s="222"/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400"/>
      <c r="M65" s="400"/>
      <c r="N65" s="400"/>
      <c r="P65" s="375"/>
      <c r="Q65" s="375"/>
    </row>
    <row r="66" spans="1:17" s="384" customFormat="1" x14ac:dyDescent="0.25">
      <c r="A66" s="222"/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400"/>
      <c r="M66" s="400"/>
      <c r="N66" s="400"/>
      <c r="P66" s="375"/>
      <c r="Q66" s="375"/>
    </row>
    <row r="67" spans="1:17" s="384" customFormat="1" x14ac:dyDescent="0.25">
      <c r="A67" s="222"/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400"/>
      <c r="M67" s="400"/>
      <c r="N67" s="400"/>
      <c r="P67" s="375"/>
      <c r="Q67" s="375"/>
    </row>
    <row r="68" spans="1:17" s="384" customFormat="1" x14ac:dyDescent="0.25">
      <c r="A68" s="222"/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400"/>
      <c r="M68" s="400"/>
      <c r="N68" s="400"/>
      <c r="P68" s="375"/>
      <c r="Q68" s="375"/>
    </row>
    <row r="69" spans="1:17" s="384" customFormat="1" x14ac:dyDescent="0.25">
      <c r="A69" s="222"/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400"/>
      <c r="M69" s="400"/>
      <c r="N69" s="400"/>
      <c r="P69" s="375"/>
      <c r="Q69" s="375"/>
    </row>
    <row r="70" spans="1:17" s="384" customFormat="1" x14ac:dyDescent="0.25">
      <c r="A70" s="222"/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400"/>
      <c r="M70" s="400"/>
      <c r="N70" s="400"/>
      <c r="P70" s="375"/>
      <c r="Q70" s="375"/>
    </row>
    <row r="71" spans="1:17" s="384" customFormat="1" x14ac:dyDescent="0.25">
      <c r="A71" s="222"/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400"/>
      <c r="M71" s="400"/>
      <c r="N71" s="400"/>
      <c r="P71" s="375"/>
      <c r="Q71" s="375"/>
    </row>
    <row r="72" spans="1:17" s="384" customFormat="1" x14ac:dyDescent="0.25">
      <c r="A72" s="222"/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400"/>
      <c r="M72" s="400"/>
      <c r="N72" s="400"/>
      <c r="P72" s="375"/>
      <c r="Q72" s="375"/>
    </row>
    <row r="73" spans="1:17" s="384" customFormat="1" x14ac:dyDescent="0.25">
      <c r="A73" s="222"/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400"/>
      <c r="M73" s="400"/>
      <c r="N73" s="400"/>
      <c r="P73" s="375"/>
      <c r="Q73" s="375"/>
    </row>
    <row r="74" spans="1:17" s="384" customFormat="1" x14ac:dyDescent="0.25">
      <c r="A74" s="222"/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400"/>
      <c r="M74" s="400"/>
      <c r="N74" s="400"/>
      <c r="P74" s="375"/>
      <c r="Q74" s="375"/>
    </row>
    <row r="75" spans="1:17" s="384" customFormat="1" x14ac:dyDescent="0.25">
      <c r="A75" s="222"/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400"/>
      <c r="M75" s="400"/>
      <c r="N75" s="400"/>
      <c r="P75" s="375"/>
      <c r="Q75" s="375"/>
    </row>
    <row r="76" spans="1:17" s="384" customFormat="1" x14ac:dyDescent="0.25">
      <c r="A76" s="222"/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400"/>
      <c r="M76" s="400"/>
      <c r="N76" s="400"/>
      <c r="P76" s="375"/>
      <c r="Q76" s="375"/>
    </row>
    <row r="77" spans="1:17" s="384" customFormat="1" x14ac:dyDescent="0.25">
      <c r="A77" s="222"/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400"/>
      <c r="M77" s="400"/>
      <c r="N77" s="400"/>
      <c r="P77" s="375"/>
      <c r="Q77" s="375"/>
    </row>
    <row r="78" spans="1:17" s="384" customFormat="1" x14ac:dyDescent="0.25">
      <c r="A78" s="222"/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400"/>
      <c r="M78" s="400"/>
      <c r="N78" s="400"/>
      <c r="P78" s="375"/>
      <c r="Q78" s="375"/>
    </row>
    <row r="79" spans="1:17" s="384" customFormat="1" x14ac:dyDescent="0.25">
      <c r="A79" s="222"/>
      <c r="B79" s="217"/>
      <c r="C79" s="217"/>
      <c r="D79" s="217"/>
      <c r="E79" s="217"/>
      <c r="F79" s="217"/>
      <c r="G79" s="217"/>
      <c r="H79" s="217"/>
      <c r="I79" s="217"/>
      <c r="J79" s="217"/>
      <c r="K79" s="217"/>
      <c r="L79" s="400"/>
      <c r="M79" s="400"/>
      <c r="N79" s="400"/>
      <c r="P79" s="375"/>
      <c r="Q79" s="375"/>
    </row>
    <row r="80" spans="1:17" s="384" customFormat="1" x14ac:dyDescent="0.25">
      <c r="A80" s="222"/>
      <c r="B80" s="217"/>
      <c r="C80" s="217"/>
      <c r="D80" s="217"/>
      <c r="E80" s="217"/>
      <c r="F80" s="217"/>
      <c r="G80" s="217"/>
      <c r="H80" s="217"/>
      <c r="I80" s="217"/>
      <c r="J80" s="217"/>
      <c r="K80" s="217"/>
      <c r="L80" s="400"/>
      <c r="M80" s="400"/>
      <c r="N80" s="400"/>
      <c r="P80" s="375"/>
      <c r="Q80" s="375"/>
    </row>
    <row r="81" spans="1:17" s="384" customFormat="1" x14ac:dyDescent="0.25">
      <c r="A81" s="222"/>
      <c r="B81" s="217"/>
      <c r="C81" s="217"/>
      <c r="D81" s="217"/>
      <c r="E81" s="217"/>
      <c r="F81" s="217"/>
      <c r="G81" s="217"/>
      <c r="H81" s="217"/>
      <c r="I81" s="217"/>
      <c r="J81" s="217"/>
      <c r="K81" s="217"/>
      <c r="L81" s="400"/>
      <c r="M81" s="400"/>
      <c r="N81" s="400"/>
      <c r="P81" s="375"/>
      <c r="Q81" s="375"/>
    </row>
    <row r="82" spans="1:17" s="384" customFormat="1" x14ac:dyDescent="0.25">
      <c r="A82" s="222"/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400"/>
      <c r="M82" s="400"/>
      <c r="N82" s="400"/>
      <c r="P82" s="375"/>
      <c r="Q82" s="375"/>
    </row>
    <row r="83" spans="1:17" s="384" customFormat="1" x14ac:dyDescent="0.25">
      <c r="A83" s="222"/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400"/>
      <c r="M83" s="400"/>
      <c r="N83" s="400"/>
      <c r="P83" s="375"/>
      <c r="Q83" s="375"/>
    </row>
    <row r="84" spans="1:17" s="384" customFormat="1" x14ac:dyDescent="0.25">
      <c r="A84" s="222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400"/>
      <c r="M84" s="400"/>
      <c r="N84" s="400"/>
      <c r="P84" s="375"/>
      <c r="Q84" s="375"/>
    </row>
    <row r="85" spans="1:17" s="384" customFormat="1" x14ac:dyDescent="0.25">
      <c r="A85" s="222"/>
      <c r="B85" s="217"/>
      <c r="C85" s="217"/>
      <c r="D85" s="217"/>
      <c r="E85" s="217"/>
      <c r="F85" s="217"/>
      <c r="G85" s="217"/>
      <c r="H85" s="217"/>
      <c r="I85" s="217"/>
      <c r="J85" s="217"/>
      <c r="K85" s="217"/>
      <c r="L85" s="400"/>
      <c r="M85" s="400"/>
      <c r="N85" s="400"/>
      <c r="P85" s="375"/>
      <c r="Q85" s="375"/>
    </row>
    <row r="86" spans="1:17" s="384" customFormat="1" x14ac:dyDescent="0.25">
      <c r="A86" s="222"/>
      <c r="B86" s="217"/>
      <c r="C86" s="217"/>
      <c r="D86" s="217"/>
      <c r="E86" s="217"/>
      <c r="F86" s="217"/>
      <c r="G86" s="217"/>
      <c r="H86" s="217"/>
      <c r="I86" s="217"/>
      <c r="J86" s="217"/>
      <c r="K86" s="217"/>
      <c r="L86" s="400"/>
      <c r="M86" s="400"/>
      <c r="N86" s="400"/>
      <c r="P86" s="375"/>
      <c r="Q86" s="375"/>
    </row>
    <row r="87" spans="1:17" s="384" customFormat="1" x14ac:dyDescent="0.25">
      <c r="A87" s="222"/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400"/>
      <c r="M87" s="400"/>
      <c r="N87" s="400"/>
      <c r="P87" s="375"/>
      <c r="Q87" s="375"/>
    </row>
    <row r="88" spans="1:17" s="384" customFormat="1" x14ac:dyDescent="0.25">
      <c r="A88" s="222"/>
      <c r="B88" s="217"/>
      <c r="C88" s="217"/>
      <c r="D88" s="217"/>
      <c r="E88" s="217"/>
      <c r="F88" s="217"/>
      <c r="G88" s="217"/>
      <c r="H88" s="217"/>
      <c r="I88" s="217"/>
      <c r="J88" s="217"/>
      <c r="K88" s="217"/>
      <c r="L88" s="400"/>
      <c r="M88" s="400"/>
      <c r="N88" s="400"/>
      <c r="P88" s="375"/>
      <c r="Q88" s="375"/>
    </row>
    <row r="89" spans="1:17" s="384" customFormat="1" x14ac:dyDescent="0.25">
      <c r="A89" s="222"/>
      <c r="B89" s="217"/>
      <c r="C89" s="217"/>
      <c r="D89" s="217"/>
      <c r="E89" s="217"/>
      <c r="F89" s="217"/>
      <c r="G89" s="217"/>
      <c r="H89" s="217"/>
      <c r="I89" s="217"/>
      <c r="J89" s="217"/>
      <c r="K89" s="217"/>
      <c r="L89" s="400"/>
      <c r="M89" s="400"/>
      <c r="N89" s="400"/>
      <c r="P89" s="375"/>
      <c r="Q89" s="375"/>
    </row>
    <row r="90" spans="1:17" s="384" customFormat="1" x14ac:dyDescent="0.25">
      <c r="A90" s="222"/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400"/>
      <c r="M90" s="400"/>
      <c r="N90" s="400"/>
      <c r="P90" s="375"/>
      <c r="Q90" s="375"/>
    </row>
    <row r="91" spans="1:17" s="384" customFormat="1" x14ac:dyDescent="0.25">
      <c r="A91" s="222"/>
      <c r="B91" s="217"/>
      <c r="C91" s="217"/>
      <c r="D91" s="217"/>
      <c r="E91" s="217"/>
      <c r="F91" s="217"/>
      <c r="G91" s="217"/>
      <c r="H91" s="217"/>
      <c r="I91" s="217"/>
      <c r="J91" s="217"/>
      <c r="K91" s="217"/>
      <c r="L91" s="400"/>
      <c r="M91" s="400"/>
      <c r="N91" s="400"/>
      <c r="P91" s="375"/>
      <c r="Q91" s="375"/>
    </row>
    <row r="92" spans="1:17" s="384" customFormat="1" x14ac:dyDescent="0.25">
      <c r="A92" s="222"/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400"/>
      <c r="M92" s="400"/>
      <c r="N92" s="400"/>
      <c r="P92" s="375"/>
      <c r="Q92" s="375"/>
    </row>
    <row r="93" spans="1:17" s="384" customFormat="1" x14ac:dyDescent="0.25">
      <c r="A93" s="222"/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400"/>
      <c r="M93" s="400"/>
      <c r="N93" s="400"/>
      <c r="P93" s="375"/>
      <c r="Q93" s="375"/>
    </row>
    <row r="94" spans="1:17" s="384" customFormat="1" x14ac:dyDescent="0.25">
      <c r="A94" s="222"/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400"/>
      <c r="M94" s="400"/>
      <c r="N94" s="400"/>
      <c r="P94" s="375"/>
      <c r="Q94" s="375"/>
    </row>
    <row r="95" spans="1:17" s="384" customFormat="1" x14ac:dyDescent="0.25">
      <c r="A95" s="222"/>
      <c r="B95" s="217"/>
      <c r="C95" s="217"/>
      <c r="D95" s="217"/>
      <c r="E95" s="217"/>
      <c r="F95" s="217"/>
      <c r="G95" s="217"/>
      <c r="H95" s="217"/>
      <c r="I95" s="217"/>
      <c r="J95" s="217"/>
      <c r="K95" s="217"/>
      <c r="L95" s="400"/>
      <c r="M95" s="400"/>
      <c r="N95" s="400"/>
      <c r="P95" s="375"/>
      <c r="Q95" s="375"/>
    </row>
    <row r="96" spans="1:17" s="384" customFormat="1" x14ac:dyDescent="0.25">
      <c r="A96" s="222"/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400"/>
      <c r="M96" s="400"/>
      <c r="N96" s="400"/>
      <c r="P96" s="375"/>
      <c r="Q96" s="375"/>
    </row>
    <row r="97" spans="1:17" s="384" customFormat="1" x14ac:dyDescent="0.25">
      <c r="A97" s="222"/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400"/>
      <c r="M97" s="400"/>
      <c r="N97" s="400"/>
      <c r="P97" s="375"/>
      <c r="Q97" s="375"/>
    </row>
    <row r="98" spans="1:17" s="384" customFormat="1" x14ac:dyDescent="0.25">
      <c r="A98" s="222"/>
      <c r="B98" s="217"/>
      <c r="C98" s="217"/>
      <c r="D98" s="217"/>
      <c r="E98" s="217"/>
      <c r="F98" s="217"/>
      <c r="G98" s="217"/>
      <c r="H98" s="217"/>
      <c r="I98" s="217"/>
      <c r="J98" s="217"/>
      <c r="K98" s="217"/>
      <c r="L98" s="400"/>
      <c r="M98" s="400"/>
      <c r="N98" s="400"/>
      <c r="P98" s="375"/>
      <c r="Q98" s="375"/>
    </row>
    <row r="99" spans="1:17" s="384" customFormat="1" x14ac:dyDescent="0.25">
      <c r="A99" s="222"/>
      <c r="B99" s="217"/>
      <c r="C99" s="217"/>
      <c r="D99" s="217"/>
      <c r="E99" s="217"/>
      <c r="F99" s="217"/>
      <c r="G99" s="217"/>
      <c r="H99" s="217"/>
      <c r="I99" s="217"/>
      <c r="J99" s="217"/>
      <c r="K99" s="217"/>
      <c r="L99" s="400"/>
      <c r="M99" s="400"/>
      <c r="N99" s="400"/>
      <c r="P99" s="375"/>
      <c r="Q99" s="375"/>
    </row>
    <row r="100" spans="1:17" s="384" customFormat="1" x14ac:dyDescent="0.25">
      <c r="A100" s="222"/>
      <c r="B100" s="217"/>
      <c r="C100" s="217"/>
      <c r="D100" s="217"/>
      <c r="E100" s="217"/>
      <c r="F100" s="217"/>
      <c r="G100" s="217"/>
      <c r="H100" s="217"/>
      <c r="I100" s="217"/>
      <c r="J100" s="217"/>
      <c r="K100" s="217"/>
      <c r="L100" s="400"/>
      <c r="M100" s="400"/>
      <c r="N100" s="400"/>
      <c r="P100" s="375"/>
      <c r="Q100" s="375"/>
    </row>
    <row r="101" spans="1:17" s="384" customFormat="1" x14ac:dyDescent="0.25">
      <c r="A101" s="222"/>
      <c r="B101" s="217"/>
      <c r="C101" s="217"/>
      <c r="D101" s="217"/>
      <c r="E101" s="217"/>
      <c r="F101" s="217"/>
      <c r="G101" s="217"/>
      <c r="H101" s="217"/>
      <c r="I101" s="217"/>
      <c r="J101" s="217"/>
      <c r="K101" s="217"/>
      <c r="L101" s="400"/>
      <c r="M101" s="400"/>
      <c r="N101" s="400"/>
      <c r="P101" s="375"/>
      <c r="Q101" s="375"/>
    </row>
    <row r="102" spans="1:17" s="384" customFormat="1" x14ac:dyDescent="0.25">
      <c r="A102" s="222"/>
      <c r="B102" s="217"/>
      <c r="C102" s="217"/>
      <c r="D102" s="217"/>
      <c r="E102" s="217"/>
      <c r="F102" s="217"/>
      <c r="G102" s="217"/>
      <c r="H102" s="217"/>
      <c r="I102" s="217"/>
      <c r="J102" s="217"/>
      <c r="K102" s="217"/>
      <c r="L102" s="400"/>
      <c r="M102" s="400"/>
      <c r="N102" s="400"/>
      <c r="P102" s="375"/>
      <c r="Q102" s="375"/>
    </row>
    <row r="103" spans="1:17" s="384" customFormat="1" x14ac:dyDescent="0.25">
      <c r="A103" s="222"/>
      <c r="B103" s="217"/>
      <c r="C103" s="217"/>
      <c r="D103" s="217"/>
      <c r="E103" s="217"/>
      <c r="F103" s="217"/>
      <c r="G103" s="217"/>
      <c r="H103" s="217"/>
      <c r="I103" s="217"/>
      <c r="J103" s="217"/>
      <c r="K103" s="217"/>
      <c r="L103" s="400"/>
      <c r="M103" s="400"/>
      <c r="N103" s="400"/>
      <c r="P103" s="375"/>
      <c r="Q103" s="375"/>
    </row>
    <row r="104" spans="1:17" s="384" customFormat="1" x14ac:dyDescent="0.25">
      <c r="A104" s="222"/>
      <c r="B104" s="217"/>
      <c r="C104" s="217"/>
      <c r="D104" s="217"/>
      <c r="E104" s="217"/>
      <c r="F104" s="217"/>
      <c r="G104" s="217"/>
      <c r="H104" s="217"/>
      <c r="I104" s="217"/>
      <c r="J104" s="217"/>
      <c r="K104" s="217"/>
      <c r="L104" s="400"/>
      <c r="M104" s="400"/>
      <c r="N104" s="400"/>
      <c r="P104" s="375"/>
      <c r="Q104" s="375"/>
    </row>
    <row r="105" spans="1:17" s="384" customFormat="1" x14ac:dyDescent="0.25">
      <c r="A105" s="222"/>
      <c r="B105" s="217"/>
      <c r="C105" s="217"/>
      <c r="D105" s="217"/>
      <c r="E105" s="217"/>
      <c r="F105" s="217"/>
      <c r="G105" s="217"/>
      <c r="H105" s="217"/>
      <c r="I105" s="217"/>
      <c r="J105" s="217"/>
      <c r="K105" s="217"/>
      <c r="L105" s="400"/>
      <c r="M105" s="400"/>
      <c r="N105" s="400"/>
      <c r="P105" s="375"/>
      <c r="Q105" s="375"/>
    </row>
    <row r="106" spans="1:17" s="384" customFormat="1" x14ac:dyDescent="0.25">
      <c r="A106" s="222"/>
      <c r="B106" s="217"/>
      <c r="C106" s="217"/>
      <c r="D106" s="217"/>
      <c r="E106" s="217"/>
      <c r="F106" s="217"/>
      <c r="G106" s="217"/>
      <c r="H106" s="217"/>
      <c r="I106" s="217"/>
      <c r="J106" s="217"/>
      <c r="K106" s="217"/>
      <c r="L106" s="400"/>
      <c r="M106" s="400"/>
      <c r="N106" s="400"/>
      <c r="P106" s="375"/>
      <c r="Q106" s="375"/>
    </row>
    <row r="107" spans="1:17" s="384" customFormat="1" x14ac:dyDescent="0.25">
      <c r="A107" s="222"/>
      <c r="B107" s="217"/>
      <c r="C107" s="217"/>
      <c r="D107" s="217"/>
      <c r="E107" s="217"/>
      <c r="F107" s="217"/>
      <c r="G107" s="217"/>
      <c r="H107" s="217"/>
      <c r="I107" s="217"/>
      <c r="J107" s="217"/>
      <c r="K107" s="217"/>
      <c r="L107" s="400"/>
      <c r="M107" s="400"/>
      <c r="N107" s="400"/>
      <c r="P107" s="375"/>
      <c r="Q107" s="375"/>
    </row>
    <row r="108" spans="1:17" s="384" customFormat="1" x14ac:dyDescent="0.25">
      <c r="A108" s="222"/>
      <c r="B108" s="217"/>
      <c r="C108" s="217"/>
      <c r="D108" s="217"/>
      <c r="E108" s="217"/>
      <c r="F108" s="217"/>
      <c r="G108" s="217"/>
      <c r="H108" s="217"/>
      <c r="I108" s="217"/>
      <c r="J108" s="217"/>
      <c r="K108" s="217"/>
      <c r="L108" s="400"/>
      <c r="M108" s="400"/>
      <c r="N108" s="400"/>
      <c r="P108" s="375"/>
      <c r="Q108" s="375"/>
    </row>
    <row r="109" spans="1:17" s="384" customFormat="1" x14ac:dyDescent="0.25">
      <c r="A109" s="222"/>
      <c r="B109" s="217"/>
      <c r="C109" s="217"/>
      <c r="D109" s="217"/>
      <c r="E109" s="217"/>
      <c r="F109" s="217"/>
      <c r="G109" s="217"/>
      <c r="H109" s="217"/>
      <c r="I109" s="217"/>
      <c r="J109" s="217"/>
      <c r="K109" s="217"/>
      <c r="L109" s="400"/>
      <c r="M109" s="400"/>
      <c r="N109" s="400"/>
      <c r="P109" s="375"/>
      <c r="Q109" s="375"/>
    </row>
    <row r="110" spans="1:17" s="384" customFormat="1" x14ac:dyDescent="0.25">
      <c r="A110" s="222"/>
      <c r="B110" s="217"/>
      <c r="C110" s="217"/>
      <c r="D110" s="217"/>
      <c r="E110" s="217"/>
      <c r="F110" s="217"/>
      <c r="G110" s="217"/>
      <c r="H110" s="217"/>
      <c r="I110" s="217"/>
      <c r="J110" s="217"/>
      <c r="K110" s="217"/>
      <c r="L110" s="400"/>
      <c r="M110" s="400"/>
      <c r="N110" s="400"/>
      <c r="P110" s="375"/>
      <c r="Q110" s="375"/>
    </row>
    <row r="111" spans="1:17" s="384" customFormat="1" x14ac:dyDescent="0.25">
      <c r="A111" s="222"/>
      <c r="B111" s="217"/>
      <c r="C111" s="217"/>
      <c r="D111" s="217"/>
      <c r="E111" s="217"/>
      <c r="F111" s="217"/>
      <c r="G111" s="217"/>
      <c r="H111" s="217"/>
      <c r="I111" s="217"/>
      <c r="J111" s="217"/>
      <c r="K111" s="217"/>
      <c r="L111" s="400"/>
      <c r="M111" s="400"/>
      <c r="N111" s="400"/>
      <c r="P111" s="375"/>
      <c r="Q111" s="375"/>
    </row>
    <row r="112" spans="1:17" s="384" customFormat="1" x14ac:dyDescent="0.25">
      <c r="A112" s="222"/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400"/>
      <c r="M112" s="400"/>
      <c r="N112" s="400"/>
      <c r="P112" s="375"/>
      <c r="Q112" s="375"/>
    </row>
    <row r="113" spans="1:17" s="384" customFormat="1" x14ac:dyDescent="0.25">
      <c r="A113" s="222"/>
      <c r="B113" s="217"/>
      <c r="C113" s="217"/>
      <c r="D113" s="217"/>
      <c r="E113" s="217"/>
      <c r="F113" s="217"/>
      <c r="G113" s="217"/>
      <c r="H113" s="217"/>
      <c r="I113" s="217"/>
      <c r="J113" s="217"/>
      <c r="K113" s="217"/>
      <c r="L113" s="400"/>
      <c r="M113" s="400"/>
      <c r="N113" s="400"/>
      <c r="P113" s="375"/>
      <c r="Q113" s="375"/>
    </row>
    <row r="114" spans="1:17" s="384" customFormat="1" x14ac:dyDescent="0.25">
      <c r="A114" s="222"/>
      <c r="B114" s="217"/>
      <c r="C114" s="217"/>
      <c r="D114" s="217"/>
      <c r="E114" s="217"/>
      <c r="F114" s="217"/>
      <c r="G114" s="217"/>
      <c r="H114" s="217"/>
      <c r="I114" s="217"/>
      <c r="J114" s="217"/>
      <c r="K114" s="217"/>
      <c r="L114" s="400"/>
      <c r="M114" s="400"/>
      <c r="N114" s="400"/>
      <c r="P114" s="375"/>
      <c r="Q114" s="375"/>
    </row>
    <row r="115" spans="1:17" s="384" customFormat="1" x14ac:dyDescent="0.25">
      <c r="A115" s="222"/>
      <c r="B115" s="217"/>
      <c r="C115" s="217"/>
      <c r="D115" s="217"/>
      <c r="E115" s="217"/>
      <c r="F115" s="217"/>
      <c r="G115" s="217"/>
      <c r="H115" s="217"/>
      <c r="I115" s="217"/>
      <c r="J115" s="217"/>
      <c r="K115" s="217"/>
      <c r="L115" s="400"/>
      <c r="M115" s="400"/>
      <c r="N115" s="400"/>
      <c r="P115" s="375"/>
      <c r="Q115" s="375"/>
    </row>
    <row r="116" spans="1:17" s="384" customFormat="1" x14ac:dyDescent="0.25">
      <c r="A116" s="222"/>
      <c r="B116" s="217"/>
      <c r="C116" s="217"/>
      <c r="D116" s="217"/>
      <c r="E116" s="217"/>
      <c r="F116" s="217"/>
      <c r="G116" s="217"/>
      <c r="H116" s="217"/>
      <c r="I116" s="217"/>
      <c r="J116" s="217"/>
      <c r="K116" s="217"/>
      <c r="L116" s="400"/>
      <c r="M116" s="400"/>
      <c r="N116" s="400"/>
      <c r="P116" s="375"/>
      <c r="Q116" s="375"/>
    </row>
    <row r="117" spans="1:17" s="384" customFormat="1" x14ac:dyDescent="0.25">
      <c r="A117" s="222"/>
      <c r="B117" s="217"/>
      <c r="C117" s="217"/>
      <c r="D117" s="217"/>
      <c r="E117" s="217"/>
      <c r="F117" s="217"/>
      <c r="G117" s="217"/>
      <c r="H117" s="217"/>
      <c r="I117" s="217"/>
      <c r="J117" s="217"/>
      <c r="K117" s="217"/>
      <c r="L117" s="400"/>
      <c r="M117" s="400"/>
      <c r="N117" s="400"/>
      <c r="P117" s="375"/>
      <c r="Q117" s="375"/>
    </row>
    <row r="118" spans="1:17" s="384" customFormat="1" x14ac:dyDescent="0.25">
      <c r="A118" s="222"/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400"/>
      <c r="M118" s="400"/>
      <c r="N118" s="400"/>
      <c r="P118" s="375"/>
      <c r="Q118" s="375"/>
    </row>
    <row r="119" spans="1:17" s="384" customFormat="1" x14ac:dyDescent="0.25">
      <c r="A119" s="222"/>
      <c r="B119" s="217"/>
      <c r="C119" s="217"/>
      <c r="D119" s="217"/>
      <c r="E119" s="217"/>
      <c r="F119" s="217"/>
      <c r="G119" s="217"/>
      <c r="H119" s="217"/>
      <c r="I119" s="217"/>
      <c r="J119" s="217"/>
      <c r="K119" s="217"/>
      <c r="L119" s="400"/>
      <c r="M119" s="400"/>
      <c r="N119" s="400"/>
      <c r="P119" s="375"/>
      <c r="Q119" s="375"/>
    </row>
    <row r="120" spans="1:17" s="384" customFormat="1" x14ac:dyDescent="0.25">
      <c r="A120" s="222"/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400"/>
      <c r="M120" s="400"/>
      <c r="N120" s="400"/>
      <c r="P120" s="375"/>
      <c r="Q120" s="375"/>
    </row>
    <row r="121" spans="1:17" s="384" customFormat="1" x14ac:dyDescent="0.25">
      <c r="A121" s="222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  <c r="L121" s="400"/>
      <c r="M121" s="400"/>
      <c r="N121" s="400"/>
      <c r="P121" s="375"/>
      <c r="Q121" s="375"/>
    </row>
    <row r="122" spans="1:17" s="384" customFormat="1" x14ac:dyDescent="0.25">
      <c r="A122" s="222"/>
      <c r="B122" s="217"/>
      <c r="C122" s="217"/>
      <c r="D122" s="217"/>
      <c r="E122" s="217"/>
      <c r="F122" s="217"/>
      <c r="G122" s="217"/>
      <c r="H122" s="217"/>
      <c r="I122" s="217"/>
      <c r="J122" s="217"/>
      <c r="K122" s="217"/>
      <c r="L122" s="400"/>
      <c r="M122" s="400"/>
      <c r="N122" s="400"/>
      <c r="P122" s="375"/>
      <c r="Q122" s="375"/>
    </row>
    <row r="123" spans="1:17" s="384" customFormat="1" x14ac:dyDescent="0.25">
      <c r="A123" s="222"/>
      <c r="B123" s="217"/>
      <c r="C123" s="217"/>
      <c r="D123" s="217"/>
      <c r="E123" s="217"/>
      <c r="F123" s="217"/>
      <c r="G123" s="217"/>
      <c r="H123" s="217"/>
      <c r="I123" s="217"/>
      <c r="J123" s="217"/>
      <c r="K123" s="217"/>
      <c r="L123" s="400"/>
      <c r="M123" s="400"/>
      <c r="N123" s="400"/>
      <c r="P123" s="375"/>
      <c r="Q123" s="375"/>
    </row>
    <row r="124" spans="1:17" s="384" customFormat="1" x14ac:dyDescent="0.25">
      <c r="A124" s="222"/>
      <c r="B124" s="217"/>
      <c r="C124" s="217"/>
      <c r="D124" s="217"/>
      <c r="E124" s="217"/>
      <c r="F124" s="217"/>
      <c r="G124" s="217"/>
      <c r="H124" s="217"/>
      <c r="I124" s="217"/>
      <c r="J124" s="217"/>
      <c r="K124" s="217"/>
      <c r="L124" s="400"/>
      <c r="M124" s="400"/>
      <c r="N124" s="400"/>
      <c r="P124" s="375"/>
      <c r="Q124" s="375"/>
    </row>
    <row r="125" spans="1:17" s="384" customFormat="1" x14ac:dyDescent="0.25">
      <c r="A125" s="222"/>
      <c r="B125" s="217"/>
      <c r="C125" s="217"/>
      <c r="D125" s="217"/>
      <c r="E125" s="217"/>
      <c r="F125" s="217"/>
      <c r="G125" s="217"/>
      <c r="H125" s="217"/>
      <c r="I125" s="217"/>
      <c r="J125" s="217"/>
      <c r="K125" s="217"/>
      <c r="L125" s="400"/>
      <c r="M125" s="400"/>
      <c r="N125" s="400"/>
      <c r="P125" s="375"/>
      <c r="Q125" s="375"/>
    </row>
    <row r="126" spans="1:17" s="384" customFormat="1" x14ac:dyDescent="0.25">
      <c r="A126" s="222"/>
      <c r="B126" s="217"/>
      <c r="C126" s="217"/>
      <c r="D126" s="217"/>
      <c r="E126" s="217"/>
      <c r="F126" s="217"/>
      <c r="G126" s="217"/>
      <c r="H126" s="217"/>
      <c r="I126" s="217"/>
      <c r="J126" s="217"/>
      <c r="K126" s="217"/>
      <c r="L126" s="400"/>
      <c r="M126" s="400"/>
      <c r="N126" s="400"/>
      <c r="P126" s="375"/>
      <c r="Q126" s="375"/>
    </row>
    <row r="127" spans="1:17" s="384" customFormat="1" x14ac:dyDescent="0.25">
      <c r="A127" s="222"/>
      <c r="B127" s="217"/>
      <c r="C127" s="217"/>
      <c r="D127" s="217"/>
      <c r="E127" s="217"/>
      <c r="F127" s="217"/>
      <c r="G127" s="217"/>
      <c r="H127" s="217"/>
      <c r="I127" s="217"/>
      <c r="J127" s="217"/>
      <c r="K127" s="217"/>
      <c r="L127" s="400"/>
      <c r="M127" s="400"/>
      <c r="N127" s="400"/>
      <c r="P127" s="375"/>
      <c r="Q127" s="375"/>
    </row>
    <row r="128" spans="1:17" s="384" customFormat="1" x14ac:dyDescent="0.25">
      <c r="A128" s="222"/>
      <c r="B128" s="217"/>
      <c r="C128" s="217"/>
      <c r="D128" s="217"/>
      <c r="E128" s="217"/>
      <c r="F128" s="217"/>
      <c r="G128" s="217"/>
      <c r="H128" s="217"/>
      <c r="I128" s="217"/>
      <c r="J128" s="217"/>
      <c r="K128" s="217"/>
      <c r="L128" s="400"/>
      <c r="M128" s="400"/>
      <c r="N128" s="400"/>
      <c r="P128" s="375"/>
      <c r="Q128" s="375"/>
    </row>
    <row r="129" spans="1:17" s="384" customFormat="1" x14ac:dyDescent="0.25">
      <c r="A129" s="222"/>
      <c r="B129" s="217"/>
      <c r="C129" s="217"/>
      <c r="D129" s="217"/>
      <c r="E129" s="217"/>
      <c r="F129" s="217"/>
      <c r="G129" s="217"/>
      <c r="H129" s="217"/>
      <c r="I129" s="217"/>
      <c r="J129" s="217"/>
      <c r="K129" s="217"/>
      <c r="L129" s="400"/>
      <c r="M129" s="400"/>
      <c r="N129" s="400"/>
      <c r="P129" s="375"/>
      <c r="Q129" s="375"/>
    </row>
    <row r="130" spans="1:17" s="384" customFormat="1" x14ac:dyDescent="0.25">
      <c r="A130" s="222"/>
      <c r="B130" s="217"/>
      <c r="C130" s="217"/>
      <c r="D130" s="217"/>
      <c r="E130" s="217"/>
      <c r="F130" s="217"/>
      <c r="G130" s="217"/>
      <c r="H130" s="217"/>
      <c r="I130" s="217"/>
      <c r="J130" s="217"/>
      <c r="K130" s="217"/>
      <c r="L130" s="400"/>
      <c r="M130" s="400"/>
      <c r="N130" s="400"/>
      <c r="P130" s="375"/>
      <c r="Q130" s="375"/>
    </row>
    <row r="131" spans="1:17" s="384" customFormat="1" x14ac:dyDescent="0.25">
      <c r="A131" s="222"/>
      <c r="B131" s="217"/>
      <c r="C131" s="217"/>
      <c r="D131" s="217"/>
      <c r="E131" s="217"/>
      <c r="F131" s="217"/>
      <c r="G131" s="217"/>
      <c r="H131" s="217"/>
      <c r="I131" s="217"/>
      <c r="J131" s="217"/>
      <c r="K131" s="217"/>
      <c r="L131" s="400"/>
      <c r="M131" s="400"/>
      <c r="N131" s="400"/>
      <c r="P131" s="375"/>
      <c r="Q131" s="375"/>
    </row>
    <row r="132" spans="1:17" s="384" customFormat="1" x14ac:dyDescent="0.25">
      <c r="A132" s="222"/>
      <c r="B132" s="217"/>
      <c r="C132" s="217"/>
      <c r="D132" s="217"/>
      <c r="E132" s="217"/>
      <c r="F132" s="217"/>
      <c r="G132" s="217"/>
      <c r="H132" s="217"/>
      <c r="I132" s="217"/>
      <c r="J132" s="217"/>
      <c r="K132" s="217"/>
      <c r="L132" s="400"/>
      <c r="M132" s="400"/>
      <c r="N132" s="400"/>
      <c r="P132" s="375"/>
      <c r="Q132" s="375"/>
    </row>
    <row r="133" spans="1:17" s="384" customFormat="1" x14ac:dyDescent="0.25">
      <c r="A133" s="222"/>
      <c r="B133" s="217"/>
      <c r="C133" s="217"/>
      <c r="D133" s="217"/>
      <c r="E133" s="217"/>
      <c r="F133" s="217"/>
      <c r="G133" s="217"/>
      <c r="H133" s="217"/>
      <c r="I133" s="217"/>
      <c r="J133" s="217"/>
      <c r="K133" s="217"/>
      <c r="L133" s="400"/>
      <c r="M133" s="400"/>
      <c r="N133" s="400"/>
      <c r="P133" s="375"/>
      <c r="Q133" s="375"/>
    </row>
    <row r="134" spans="1:17" s="384" customFormat="1" x14ac:dyDescent="0.25">
      <c r="A134" s="222"/>
      <c r="B134" s="217"/>
      <c r="C134" s="217"/>
      <c r="D134" s="217"/>
      <c r="E134" s="217"/>
      <c r="F134" s="217"/>
      <c r="G134" s="217"/>
      <c r="H134" s="217"/>
      <c r="I134" s="217"/>
      <c r="J134" s="217"/>
      <c r="K134" s="217"/>
      <c r="L134" s="400"/>
      <c r="M134" s="400"/>
      <c r="N134" s="400"/>
      <c r="P134" s="375"/>
      <c r="Q134" s="375"/>
    </row>
    <row r="135" spans="1:17" s="384" customFormat="1" x14ac:dyDescent="0.25">
      <c r="A135" s="222"/>
      <c r="B135" s="217"/>
      <c r="C135" s="217"/>
      <c r="D135" s="217"/>
      <c r="E135" s="217"/>
      <c r="F135" s="217"/>
      <c r="G135" s="217"/>
      <c r="H135" s="217"/>
      <c r="I135" s="217"/>
      <c r="J135" s="217"/>
      <c r="K135" s="217"/>
      <c r="L135" s="400"/>
      <c r="M135" s="400"/>
      <c r="N135" s="400"/>
      <c r="P135" s="375"/>
      <c r="Q135" s="375"/>
    </row>
    <row r="136" spans="1:17" s="384" customFormat="1" x14ac:dyDescent="0.25">
      <c r="A136" s="222"/>
      <c r="B136" s="217"/>
      <c r="C136" s="217"/>
      <c r="D136" s="217"/>
      <c r="E136" s="217"/>
      <c r="F136" s="217"/>
      <c r="G136" s="217"/>
      <c r="H136" s="217"/>
      <c r="I136" s="217"/>
      <c r="J136" s="217"/>
      <c r="K136" s="217"/>
      <c r="L136" s="400"/>
      <c r="M136" s="400"/>
      <c r="N136" s="400"/>
      <c r="P136" s="375"/>
      <c r="Q136" s="375"/>
    </row>
    <row r="137" spans="1:17" s="384" customFormat="1" x14ac:dyDescent="0.25">
      <c r="A137" s="222"/>
      <c r="B137" s="217"/>
      <c r="C137" s="217"/>
      <c r="D137" s="217"/>
      <c r="E137" s="217"/>
      <c r="F137" s="217"/>
      <c r="G137" s="217"/>
      <c r="H137" s="217"/>
      <c r="I137" s="217"/>
      <c r="J137" s="217"/>
      <c r="K137" s="217"/>
      <c r="L137" s="400"/>
      <c r="M137" s="400"/>
      <c r="N137" s="400"/>
      <c r="P137" s="375"/>
      <c r="Q137" s="375"/>
    </row>
    <row r="138" spans="1:17" s="384" customFormat="1" x14ac:dyDescent="0.25">
      <c r="A138" s="222"/>
      <c r="B138" s="217"/>
      <c r="C138" s="217"/>
      <c r="D138" s="217"/>
      <c r="E138" s="217"/>
      <c r="F138" s="217"/>
      <c r="G138" s="217"/>
      <c r="H138" s="217"/>
      <c r="I138" s="217"/>
      <c r="J138" s="217"/>
      <c r="K138" s="217"/>
      <c r="L138" s="400"/>
      <c r="M138" s="400"/>
      <c r="N138" s="400"/>
      <c r="P138" s="375"/>
      <c r="Q138" s="375"/>
    </row>
    <row r="139" spans="1:17" s="384" customFormat="1" x14ac:dyDescent="0.25">
      <c r="A139" s="222"/>
      <c r="B139" s="217"/>
      <c r="C139" s="217"/>
      <c r="D139" s="217"/>
      <c r="E139" s="217"/>
      <c r="F139" s="217"/>
      <c r="G139" s="217"/>
      <c r="H139" s="217"/>
      <c r="I139" s="217"/>
      <c r="J139" s="217"/>
      <c r="K139" s="217"/>
      <c r="L139" s="400"/>
      <c r="M139" s="400"/>
      <c r="N139" s="400"/>
      <c r="P139" s="375"/>
      <c r="Q139" s="375"/>
    </row>
    <row r="140" spans="1:17" s="384" customFormat="1" x14ac:dyDescent="0.25">
      <c r="A140" s="222"/>
      <c r="B140" s="217"/>
      <c r="C140" s="217"/>
      <c r="D140" s="217"/>
      <c r="E140" s="217"/>
      <c r="F140" s="217"/>
      <c r="G140" s="217"/>
      <c r="H140" s="217"/>
      <c r="I140" s="217"/>
      <c r="J140" s="217"/>
      <c r="K140" s="217"/>
      <c r="L140" s="400"/>
      <c r="M140" s="400"/>
      <c r="N140" s="400"/>
      <c r="P140" s="375"/>
      <c r="Q140" s="375"/>
    </row>
    <row r="141" spans="1:17" s="384" customFormat="1" x14ac:dyDescent="0.25">
      <c r="A141" s="222"/>
      <c r="B141" s="217"/>
      <c r="C141" s="217"/>
      <c r="D141" s="217"/>
      <c r="E141" s="217"/>
      <c r="F141" s="217"/>
      <c r="G141" s="217"/>
      <c r="H141" s="217"/>
      <c r="I141" s="217"/>
      <c r="J141" s="217"/>
      <c r="K141" s="217"/>
      <c r="L141" s="400"/>
      <c r="M141" s="400"/>
      <c r="N141" s="400"/>
      <c r="P141" s="375"/>
      <c r="Q141" s="375"/>
    </row>
    <row r="142" spans="1:17" s="384" customFormat="1" x14ac:dyDescent="0.25">
      <c r="A142" s="222"/>
      <c r="B142" s="217"/>
      <c r="C142" s="217"/>
      <c r="D142" s="217"/>
      <c r="E142" s="217"/>
      <c r="F142" s="217"/>
      <c r="G142" s="217"/>
      <c r="H142" s="217"/>
      <c r="I142" s="217"/>
      <c r="J142" s="217"/>
      <c r="K142" s="217"/>
      <c r="L142" s="400"/>
      <c r="M142" s="400"/>
      <c r="N142" s="400"/>
      <c r="P142" s="375"/>
      <c r="Q142" s="375"/>
    </row>
    <row r="143" spans="1:17" s="384" customFormat="1" x14ac:dyDescent="0.25">
      <c r="A143" s="222"/>
      <c r="B143" s="217"/>
      <c r="C143" s="217"/>
      <c r="D143" s="217"/>
      <c r="E143" s="217"/>
      <c r="F143" s="217"/>
      <c r="G143" s="217"/>
      <c r="H143" s="217"/>
      <c r="I143" s="217"/>
      <c r="J143" s="217"/>
      <c r="K143" s="217"/>
      <c r="L143" s="400"/>
      <c r="M143" s="400"/>
      <c r="N143" s="400"/>
      <c r="P143" s="375"/>
      <c r="Q143" s="375"/>
    </row>
    <row r="144" spans="1:17" s="384" customFormat="1" x14ac:dyDescent="0.25">
      <c r="A144" s="222"/>
      <c r="B144" s="217"/>
      <c r="C144" s="217"/>
      <c r="D144" s="217"/>
      <c r="E144" s="217"/>
      <c r="F144" s="217"/>
      <c r="G144" s="217"/>
      <c r="H144" s="217"/>
      <c r="I144" s="217"/>
      <c r="J144" s="217"/>
      <c r="K144" s="217"/>
      <c r="L144" s="400"/>
      <c r="M144" s="400"/>
      <c r="N144" s="400"/>
      <c r="P144" s="375"/>
      <c r="Q144" s="375"/>
    </row>
    <row r="145" spans="1:17" s="384" customFormat="1" x14ac:dyDescent="0.25">
      <c r="A145" s="222"/>
      <c r="B145" s="217"/>
      <c r="C145" s="217"/>
      <c r="D145" s="217"/>
      <c r="E145" s="217"/>
      <c r="F145" s="217"/>
      <c r="G145" s="217"/>
      <c r="H145" s="217"/>
      <c r="I145" s="217"/>
      <c r="J145" s="217"/>
      <c r="K145" s="217"/>
      <c r="L145" s="400"/>
      <c r="M145" s="400"/>
      <c r="N145" s="400"/>
      <c r="P145" s="375"/>
      <c r="Q145" s="375"/>
    </row>
    <row r="146" spans="1:17" s="384" customFormat="1" x14ac:dyDescent="0.25">
      <c r="A146" s="222"/>
      <c r="B146" s="217"/>
      <c r="C146" s="217"/>
      <c r="D146" s="217"/>
      <c r="E146" s="217"/>
      <c r="F146" s="217"/>
      <c r="G146" s="217"/>
      <c r="H146" s="217"/>
      <c r="I146" s="217"/>
      <c r="J146" s="217"/>
      <c r="K146" s="217"/>
      <c r="L146" s="400"/>
      <c r="M146" s="400"/>
      <c r="N146" s="400"/>
      <c r="P146" s="375"/>
      <c r="Q146" s="375"/>
    </row>
    <row r="147" spans="1:17" s="384" customFormat="1" x14ac:dyDescent="0.25">
      <c r="A147" s="222"/>
      <c r="B147" s="217"/>
      <c r="C147" s="217"/>
      <c r="D147" s="217"/>
      <c r="E147" s="217"/>
      <c r="F147" s="217"/>
      <c r="G147" s="217"/>
      <c r="H147" s="217"/>
      <c r="I147" s="217"/>
      <c r="J147" s="217"/>
      <c r="K147" s="217"/>
      <c r="L147" s="400"/>
      <c r="M147" s="400"/>
      <c r="N147" s="400"/>
      <c r="P147" s="375"/>
      <c r="Q147" s="375"/>
    </row>
    <row r="148" spans="1:17" s="384" customFormat="1" x14ac:dyDescent="0.25">
      <c r="A148" s="222"/>
      <c r="B148" s="217"/>
      <c r="C148" s="217"/>
      <c r="D148" s="217"/>
      <c r="E148" s="217"/>
      <c r="F148" s="217"/>
      <c r="G148" s="217"/>
      <c r="H148" s="217"/>
      <c r="I148" s="217"/>
      <c r="J148" s="217"/>
      <c r="K148" s="217"/>
      <c r="L148" s="400"/>
      <c r="M148" s="400"/>
      <c r="N148" s="400"/>
      <c r="P148" s="375"/>
      <c r="Q148" s="375"/>
    </row>
    <row r="149" spans="1:17" s="384" customFormat="1" x14ac:dyDescent="0.25">
      <c r="A149" s="222"/>
      <c r="B149" s="217"/>
      <c r="C149" s="217"/>
      <c r="D149" s="217"/>
      <c r="E149" s="217"/>
      <c r="F149" s="217"/>
      <c r="G149" s="217"/>
      <c r="H149" s="217"/>
      <c r="I149" s="217"/>
      <c r="J149" s="217"/>
      <c r="K149" s="217"/>
      <c r="L149" s="400"/>
      <c r="M149" s="400"/>
      <c r="N149" s="400"/>
      <c r="P149" s="375"/>
      <c r="Q149" s="375"/>
    </row>
    <row r="150" spans="1:17" s="384" customFormat="1" x14ac:dyDescent="0.25">
      <c r="A150" s="222"/>
      <c r="B150" s="217"/>
      <c r="C150" s="217"/>
      <c r="D150" s="217"/>
      <c r="E150" s="217"/>
      <c r="F150" s="217"/>
      <c r="G150" s="217"/>
      <c r="H150" s="217"/>
      <c r="I150" s="217"/>
      <c r="J150" s="217"/>
      <c r="K150" s="217"/>
      <c r="L150" s="400"/>
      <c r="M150" s="400"/>
      <c r="N150" s="400"/>
      <c r="P150" s="375"/>
      <c r="Q150" s="375"/>
    </row>
    <row r="151" spans="1:17" s="384" customFormat="1" x14ac:dyDescent="0.25">
      <c r="A151" s="222"/>
      <c r="B151" s="217"/>
      <c r="C151" s="217"/>
      <c r="D151" s="217"/>
      <c r="E151" s="217"/>
      <c r="F151" s="217"/>
      <c r="G151" s="217"/>
      <c r="H151" s="217"/>
      <c r="I151" s="217"/>
      <c r="J151" s="217"/>
      <c r="K151" s="217"/>
      <c r="L151" s="400"/>
      <c r="M151" s="400"/>
      <c r="N151" s="400"/>
      <c r="P151" s="375"/>
      <c r="Q151" s="375"/>
    </row>
    <row r="152" spans="1:17" s="384" customFormat="1" x14ac:dyDescent="0.25">
      <c r="A152" s="222"/>
      <c r="B152" s="217"/>
      <c r="C152" s="217"/>
      <c r="D152" s="217"/>
      <c r="E152" s="217"/>
      <c r="F152" s="217"/>
      <c r="G152" s="217"/>
      <c r="H152" s="217"/>
      <c r="I152" s="217"/>
      <c r="J152" s="217"/>
      <c r="K152" s="217"/>
      <c r="L152" s="400"/>
      <c r="M152" s="400"/>
      <c r="N152" s="400"/>
      <c r="P152" s="375"/>
      <c r="Q152" s="375"/>
    </row>
    <row r="153" spans="1:17" s="384" customFormat="1" x14ac:dyDescent="0.25">
      <c r="A153" s="222"/>
      <c r="B153" s="217"/>
      <c r="C153" s="217"/>
      <c r="D153" s="217"/>
      <c r="E153" s="217"/>
      <c r="F153" s="217"/>
      <c r="G153" s="217"/>
      <c r="H153" s="217"/>
      <c r="I153" s="217"/>
      <c r="J153" s="217"/>
      <c r="K153" s="217"/>
      <c r="L153" s="400"/>
      <c r="M153" s="400"/>
      <c r="N153" s="400"/>
      <c r="P153" s="375"/>
      <c r="Q153" s="375"/>
    </row>
    <row r="154" spans="1:17" s="384" customFormat="1" x14ac:dyDescent="0.25">
      <c r="A154" s="222"/>
      <c r="B154" s="217"/>
      <c r="C154" s="217"/>
      <c r="D154" s="217"/>
      <c r="E154" s="217"/>
      <c r="F154" s="217"/>
      <c r="G154" s="217"/>
      <c r="H154" s="217"/>
      <c r="I154" s="217"/>
      <c r="J154" s="217"/>
      <c r="K154" s="217"/>
      <c r="L154" s="400"/>
      <c r="M154" s="400"/>
      <c r="N154" s="400"/>
      <c r="P154" s="375"/>
      <c r="Q154" s="375"/>
    </row>
    <row r="155" spans="1:17" s="384" customFormat="1" x14ac:dyDescent="0.25">
      <c r="A155" s="222"/>
      <c r="B155" s="217"/>
      <c r="C155" s="217"/>
      <c r="D155" s="217"/>
      <c r="E155" s="217"/>
      <c r="F155" s="217"/>
      <c r="G155" s="217"/>
      <c r="H155" s="217"/>
      <c r="I155" s="217"/>
      <c r="J155" s="217"/>
      <c r="K155" s="217"/>
      <c r="L155" s="400"/>
      <c r="M155" s="400"/>
      <c r="N155" s="400"/>
      <c r="P155" s="375"/>
      <c r="Q155" s="375"/>
    </row>
    <row r="156" spans="1:17" s="384" customFormat="1" x14ac:dyDescent="0.25">
      <c r="A156" s="222"/>
      <c r="B156" s="217"/>
      <c r="C156" s="217"/>
      <c r="D156" s="217"/>
      <c r="E156" s="217"/>
      <c r="F156" s="217"/>
      <c r="G156" s="217"/>
      <c r="H156" s="217"/>
      <c r="I156" s="217"/>
      <c r="J156" s="217"/>
      <c r="K156" s="217"/>
      <c r="L156" s="400"/>
      <c r="M156" s="400"/>
      <c r="N156" s="400"/>
      <c r="P156" s="375"/>
      <c r="Q156" s="375"/>
    </row>
    <row r="157" spans="1:17" s="384" customFormat="1" x14ac:dyDescent="0.25">
      <c r="A157" s="222"/>
      <c r="B157" s="217"/>
      <c r="C157" s="217"/>
      <c r="D157" s="217"/>
      <c r="E157" s="217"/>
      <c r="F157" s="217"/>
      <c r="G157" s="217"/>
      <c r="H157" s="217"/>
      <c r="I157" s="217"/>
      <c r="J157" s="217"/>
      <c r="K157" s="217"/>
      <c r="L157" s="400"/>
      <c r="M157" s="400"/>
      <c r="N157" s="400"/>
      <c r="P157" s="375"/>
      <c r="Q157" s="375"/>
    </row>
    <row r="158" spans="1:17" s="384" customFormat="1" x14ac:dyDescent="0.25">
      <c r="A158" s="222"/>
      <c r="B158" s="217"/>
      <c r="C158" s="217"/>
      <c r="D158" s="217"/>
      <c r="E158" s="217"/>
      <c r="F158" s="217"/>
      <c r="G158" s="217"/>
      <c r="H158" s="217"/>
      <c r="I158" s="217"/>
      <c r="J158" s="217"/>
      <c r="K158" s="217"/>
      <c r="L158" s="400"/>
      <c r="M158" s="400"/>
      <c r="N158" s="400"/>
      <c r="P158" s="375"/>
      <c r="Q158" s="375"/>
    </row>
    <row r="159" spans="1:17" s="384" customFormat="1" x14ac:dyDescent="0.25">
      <c r="A159" s="222"/>
      <c r="B159" s="217"/>
      <c r="C159" s="217"/>
      <c r="D159" s="217"/>
      <c r="E159" s="217"/>
      <c r="F159" s="217"/>
      <c r="G159" s="217"/>
      <c r="H159" s="217"/>
      <c r="I159" s="217"/>
      <c r="J159" s="217"/>
      <c r="K159" s="217"/>
      <c r="L159" s="400"/>
      <c r="M159" s="400"/>
      <c r="N159" s="400"/>
      <c r="P159" s="375"/>
      <c r="Q159" s="375"/>
    </row>
    <row r="160" spans="1:17" s="384" customFormat="1" x14ac:dyDescent="0.25">
      <c r="A160" s="222"/>
      <c r="B160" s="217"/>
      <c r="C160" s="217"/>
      <c r="D160" s="217"/>
      <c r="E160" s="217"/>
      <c r="F160" s="217"/>
      <c r="G160" s="217"/>
      <c r="H160" s="217"/>
      <c r="I160" s="217"/>
      <c r="J160" s="217"/>
      <c r="K160" s="217"/>
      <c r="L160" s="400"/>
      <c r="M160" s="400"/>
      <c r="N160" s="400"/>
      <c r="P160" s="375"/>
      <c r="Q160" s="375"/>
    </row>
    <row r="161" spans="1:17" s="384" customFormat="1" x14ac:dyDescent="0.25">
      <c r="A161" s="222"/>
      <c r="B161" s="217"/>
      <c r="C161" s="217"/>
      <c r="D161" s="217"/>
      <c r="E161" s="217"/>
      <c r="F161" s="217"/>
      <c r="G161" s="217"/>
      <c r="H161" s="217"/>
      <c r="I161" s="217"/>
      <c r="J161" s="217"/>
      <c r="K161" s="217"/>
      <c r="L161" s="400"/>
      <c r="M161" s="400"/>
      <c r="N161" s="400"/>
      <c r="P161" s="375"/>
      <c r="Q161" s="375"/>
    </row>
    <row r="162" spans="1:17" s="384" customFormat="1" x14ac:dyDescent="0.25">
      <c r="A162" s="222"/>
      <c r="B162" s="217"/>
      <c r="C162" s="217"/>
      <c r="D162" s="217"/>
      <c r="E162" s="217"/>
      <c r="F162" s="217"/>
      <c r="G162" s="217"/>
      <c r="H162" s="217"/>
      <c r="I162" s="217"/>
      <c r="J162" s="217"/>
      <c r="K162" s="217"/>
      <c r="L162" s="400"/>
      <c r="M162" s="400"/>
      <c r="N162" s="400"/>
      <c r="P162" s="375"/>
      <c r="Q162" s="375"/>
    </row>
    <row r="163" spans="1:17" s="384" customFormat="1" x14ac:dyDescent="0.25">
      <c r="A163" s="222"/>
      <c r="B163" s="217"/>
      <c r="C163" s="217"/>
      <c r="D163" s="217"/>
      <c r="E163" s="217"/>
      <c r="F163" s="217"/>
      <c r="G163" s="217"/>
      <c r="H163" s="217"/>
      <c r="I163" s="217"/>
      <c r="J163" s="217"/>
      <c r="K163" s="217"/>
      <c r="L163" s="400"/>
      <c r="M163" s="400"/>
      <c r="N163" s="400"/>
      <c r="P163" s="375"/>
      <c r="Q163" s="375"/>
    </row>
    <row r="164" spans="1:17" s="384" customFormat="1" x14ac:dyDescent="0.25">
      <c r="A164" s="222"/>
      <c r="B164" s="217"/>
      <c r="C164" s="217"/>
      <c r="D164" s="217"/>
      <c r="E164" s="217"/>
      <c r="F164" s="217"/>
      <c r="G164" s="217"/>
      <c r="H164" s="217"/>
      <c r="I164" s="217"/>
      <c r="J164" s="217"/>
      <c r="K164" s="217"/>
      <c r="L164" s="400"/>
      <c r="M164" s="400"/>
      <c r="N164" s="400"/>
      <c r="P164" s="375"/>
      <c r="Q164" s="375"/>
    </row>
    <row r="165" spans="1:17" s="384" customFormat="1" x14ac:dyDescent="0.25">
      <c r="A165" s="222"/>
      <c r="B165" s="217"/>
      <c r="C165" s="217"/>
      <c r="D165" s="217"/>
      <c r="E165" s="217"/>
      <c r="F165" s="217"/>
      <c r="G165" s="217"/>
      <c r="H165" s="217"/>
      <c r="I165" s="217"/>
      <c r="J165" s="217"/>
      <c r="K165" s="217"/>
      <c r="L165" s="400"/>
      <c r="M165" s="400"/>
      <c r="N165" s="400"/>
      <c r="P165" s="375"/>
      <c r="Q165" s="375"/>
    </row>
    <row r="166" spans="1:17" s="384" customFormat="1" x14ac:dyDescent="0.25">
      <c r="A166" s="222"/>
      <c r="B166" s="217"/>
      <c r="C166" s="217"/>
      <c r="D166" s="217"/>
      <c r="E166" s="217"/>
      <c r="F166" s="217"/>
      <c r="G166" s="217"/>
      <c r="H166" s="217"/>
      <c r="I166" s="217"/>
      <c r="J166" s="217"/>
      <c r="K166" s="217"/>
      <c r="L166" s="400"/>
      <c r="M166" s="400"/>
      <c r="N166" s="400"/>
      <c r="P166" s="375"/>
      <c r="Q166" s="375"/>
    </row>
    <row r="167" spans="1:17" s="384" customFormat="1" x14ac:dyDescent="0.25">
      <c r="A167" s="222"/>
      <c r="B167" s="217"/>
      <c r="C167" s="217"/>
      <c r="D167" s="217"/>
      <c r="E167" s="217"/>
      <c r="F167" s="217"/>
      <c r="G167" s="217"/>
      <c r="H167" s="217"/>
      <c r="I167" s="217"/>
      <c r="J167" s="217"/>
      <c r="K167" s="217"/>
      <c r="L167" s="400"/>
      <c r="M167" s="400"/>
      <c r="N167" s="400"/>
      <c r="P167" s="375"/>
      <c r="Q167" s="375"/>
    </row>
    <row r="168" spans="1:17" s="384" customFormat="1" x14ac:dyDescent="0.25">
      <c r="A168" s="222"/>
      <c r="B168" s="217"/>
      <c r="C168" s="217"/>
      <c r="D168" s="217"/>
      <c r="E168" s="217"/>
      <c r="F168" s="217"/>
      <c r="G168" s="217"/>
      <c r="H168" s="217"/>
      <c r="I168" s="217"/>
      <c r="J168" s="217"/>
      <c r="K168" s="217"/>
      <c r="L168" s="400"/>
      <c r="M168" s="400"/>
      <c r="N168" s="400"/>
      <c r="P168" s="375"/>
      <c r="Q168" s="375"/>
    </row>
    <row r="169" spans="1:17" s="384" customFormat="1" x14ac:dyDescent="0.25">
      <c r="A169" s="222"/>
      <c r="B169" s="217"/>
      <c r="C169" s="217"/>
      <c r="D169" s="217"/>
      <c r="E169" s="217"/>
      <c r="F169" s="217"/>
      <c r="G169" s="217"/>
      <c r="H169" s="217"/>
      <c r="I169" s="217"/>
      <c r="J169" s="217"/>
      <c r="K169" s="217"/>
      <c r="L169" s="400"/>
      <c r="M169" s="400"/>
      <c r="N169" s="400"/>
      <c r="P169" s="375"/>
      <c r="Q169" s="375"/>
    </row>
    <row r="170" spans="1:17" s="384" customFormat="1" x14ac:dyDescent="0.25">
      <c r="A170" s="222"/>
      <c r="B170" s="217"/>
      <c r="C170" s="217"/>
      <c r="D170" s="217"/>
      <c r="E170" s="217"/>
      <c r="F170" s="217"/>
      <c r="G170" s="217"/>
      <c r="H170" s="217"/>
      <c r="I170" s="217"/>
      <c r="J170" s="217"/>
      <c r="K170" s="217"/>
      <c r="L170" s="400"/>
      <c r="M170" s="400"/>
      <c r="N170" s="400"/>
      <c r="P170" s="375"/>
      <c r="Q170" s="375"/>
    </row>
    <row r="171" spans="1:17" s="384" customFormat="1" x14ac:dyDescent="0.25">
      <c r="A171" s="222"/>
      <c r="B171" s="217"/>
      <c r="C171" s="217"/>
      <c r="D171" s="217"/>
      <c r="E171" s="217"/>
      <c r="F171" s="217"/>
      <c r="G171" s="217"/>
      <c r="H171" s="217"/>
      <c r="I171" s="217"/>
      <c r="J171" s="217"/>
      <c r="K171" s="217"/>
      <c r="L171" s="400"/>
      <c r="M171" s="400"/>
      <c r="N171" s="400"/>
      <c r="P171" s="375"/>
      <c r="Q171" s="375"/>
    </row>
    <row r="172" spans="1:17" s="384" customFormat="1" x14ac:dyDescent="0.25">
      <c r="A172" s="222"/>
      <c r="B172" s="217"/>
      <c r="C172" s="217"/>
      <c r="D172" s="217"/>
      <c r="E172" s="217"/>
      <c r="F172" s="217"/>
      <c r="G172" s="217"/>
      <c r="H172" s="217"/>
      <c r="I172" s="217"/>
      <c r="J172" s="217"/>
      <c r="K172" s="217"/>
      <c r="L172" s="400"/>
      <c r="M172" s="400"/>
      <c r="N172" s="400"/>
      <c r="P172" s="375"/>
      <c r="Q172" s="375"/>
    </row>
    <row r="173" spans="1:17" s="384" customFormat="1" x14ac:dyDescent="0.25">
      <c r="A173" s="222"/>
      <c r="B173" s="217"/>
      <c r="C173" s="217"/>
      <c r="D173" s="217"/>
      <c r="E173" s="217"/>
      <c r="F173" s="217"/>
      <c r="G173" s="217"/>
      <c r="H173" s="217"/>
      <c r="I173" s="217"/>
      <c r="J173" s="217"/>
      <c r="K173" s="217"/>
      <c r="L173" s="400"/>
      <c r="M173" s="400"/>
      <c r="N173" s="400"/>
      <c r="P173" s="375"/>
      <c r="Q173" s="375"/>
    </row>
    <row r="174" spans="1:17" s="384" customFormat="1" x14ac:dyDescent="0.25">
      <c r="A174" s="222"/>
      <c r="B174" s="217"/>
      <c r="C174" s="217"/>
      <c r="D174" s="217"/>
      <c r="E174" s="217"/>
      <c r="F174" s="217"/>
      <c r="G174" s="217"/>
      <c r="H174" s="217"/>
      <c r="I174" s="217"/>
      <c r="J174" s="217"/>
      <c r="K174" s="217"/>
      <c r="L174" s="400"/>
      <c r="M174" s="400"/>
      <c r="N174" s="400"/>
      <c r="P174" s="375"/>
      <c r="Q174" s="375"/>
    </row>
    <row r="175" spans="1:17" s="384" customFormat="1" x14ac:dyDescent="0.25">
      <c r="A175" s="222"/>
      <c r="B175" s="217"/>
      <c r="C175" s="217"/>
      <c r="D175" s="217"/>
      <c r="E175" s="217"/>
      <c r="F175" s="217"/>
      <c r="G175" s="217"/>
      <c r="H175" s="217"/>
      <c r="I175" s="217"/>
      <c r="J175" s="217"/>
      <c r="K175" s="217"/>
      <c r="L175" s="400"/>
      <c r="M175" s="400"/>
      <c r="N175" s="400"/>
      <c r="P175" s="375"/>
      <c r="Q175" s="375"/>
    </row>
    <row r="176" spans="1:17" s="384" customFormat="1" x14ac:dyDescent="0.25">
      <c r="A176" s="222"/>
      <c r="B176" s="217"/>
      <c r="C176" s="217"/>
      <c r="D176" s="217"/>
      <c r="E176" s="217"/>
      <c r="F176" s="217"/>
      <c r="G176" s="217"/>
      <c r="H176" s="217"/>
      <c r="I176" s="217"/>
      <c r="J176" s="217"/>
      <c r="K176" s="217"/>
      <c r="L176" s="400"/>
      <c r="M176" s="400"/>
      <c r="N176" s="400"/>
      <c r="P176" s="375"/>
      <c r="Q176" s="375"/>
    </row>
    <row r="177" spans="1:17" s="384" customFormat="1" x14ac:dyDescent="0.25">
      <c r="A177" s="222"/>
      <c r="B177" s="217"/>
      <c r="C177" s="217"/>
      <c r="D177" s="217"/>
      <c r="E177" s="217"/>
      <c r="F177" s="217"/>
      <c r="G177" s="217"/>
      <c r="H177" s="217"/>
      <c r="I177" s="217"/>
      <c r="J177" s="217"/>
      <c r="K177" s="217"/>
      <c r="L177" s="400"/>
      <c r="M177" s="400"/>
      <c r="N177" s="400"/>
      <c r="P177" s="375"/>
      <c r="Q177" s="375"/>
    </row>
    <row r="178" spans="1:17" s="384" customFormat="1" x14ac:dyDescent="0.25">
      <c r="A178" s="222"/>
      <c r="B178" s="217"/>
      <c r="C178" s="217"/>
      <c r="D178" s="217"/>
      <c r="E178" s="217"/>
      <c r="F178" s="217"/>
      <c r="G178" s="217"/>
      <c r="H178" s="217"/>
      <c r="I178" s="217"/>
      <c r="J178" s="217"/>
      <c r="K178" s="217"/>
      <c r="L178" s="400"/>
      <c r="M178" s="400"/>
      <c r="N178" s="400"/>
      <c r="P178" s="375"/>
      <c r="Q178" s="375"/>
    </row>
    <row r="179" spans="1:17" s="384" customFormat="1" x14ac:dyDescent="0.25">
      <c r="A179" s="222"/>
      <c r="B179" s="217"/>
      <c r="C179" s="217"/>
      <c r="D179" s="217"/>
      <c r="E179" s="217"/>
      <c r="F179" s="217"/>
      <c r="G179" s="217"/>
      <c r="H179" s="217"/>
      <c r="I179" s="217"/>
      <c r="J179" s="217"/>
      <c r="K179" s="217"/>
      <c r="L179" s="400"/>
      <c r="M179" s="400"/>
      <c r="N179" s="400"/>
      <c r="P179" s="375"/>
      <c r="Q179" s="375"/>
    </row>
    <row r="180" spans="1:17" s="384" customFormat="1" x14ac:dyDescent="0.25">
      <c r="A180" s="222"/>
      <c r="B180" s="217"/>
      <c r="C180" s="217"/>
      <c r="D180" s="217"/>
      <c r="E180" s="217"/>
      <c r="F180" s="217"/>
      <c r="G180" s="217"/>
      <c r="H180" s="217"/>
      <c r="I180" s="217"/>
      <c r="J180" s="217"/>
      <c r="K180" s="217"/>
      <c r="L180" s="400"/>
      <c r="M180" s="400"/>
      <c r="N180" s="400"/>
      <c r="P180" s="375"/>
      <c r="Q180" s="375"/>
    </row>
    <row r="181" spans="1:17" s="384" customFormat="1" x14ac:dyDescent="0.25">
      <c r="A181" s="222"/>
      <c r="B181" s="217"/>
      <c r="C181" s="217"/>
      <c r="D181" s="217"/>
      <c r="E181" s="217"/>
      <c r="F181" s="217"/>
      <c r="G181" s="217"/>
      <c r="H181" s="217"/>
      <c r="I181" s="217"/>
      <c r="J181" s="217"/>
      <c r="K181" s="217"/>
      <c r="L181" s="400"/>
      <c r="M181" s="400"/>
      <c r="N181" s="400"/>
      <c r="P181" s="375"/>
      <c r="Q181" s="375"/>
    </row>
    <row r="182" spans="1:17" s="384" customFormat="1" x14ac:dyDescent="0.25">
      <c r="A182" s="222"/>
      <c r="B182" s="217"/>
      <c r="C182" s="217"/>
      <c r="D182" s="217"/>
      <c r="E182" s="217"/>
      <c r="F182" s="217"/>
      <c r="G182" s="217"/>
      <c r="H182" s="217"/>
      <c r="I182" s="217"/>
      <c r="J182" s="217"/>
      <c r="K182" s="217"/>
      <c r="L182" s="400"/>
      <c r="M182" s="400"/>
      <c r="N182" s="400"/>
      <c r="P182" s="375"/>
      <c r="Q182" s="375"/>
    </row>
    <row r="183" spans="1:17" s="384" customFormat="1" x14ac:dyDescent="0.25">
      <c r="A183" s="222"/>
      <c r="B183" s="217"/>
      <c r="C183" s="217"/>
      <c r="D183" s="217"/>
      <c r="E183" s="217"/>
      <c r="F183" s="217"/>
      <c r="G183" s="217"/>
      <c r="H183" s="217"/>
      <c r="I183" s="217"/>
      <c r="J183" s="217"/>
      <c r="K183" s="217"/>
      <c r="L183" s="400"/>
      <c r="M183" s="400"/>
      <c r="N183" s="400"/>
      <c r="P183" s="375"/>
      <c r="Q183" s="375"/>
    </row>
    <row r="184" spans="1:17" s="384" customFormat="1" x14ac:dyDescent="0.25">
      <c r="A184" s="222"/>
      <c r="B184" s="217"/>
      <c r="C184" s="217"/>
      <c r="D184" s="217"/>
      <c r="E184" s="217"/>
      <c r="F184" s="217"/>
      <c r="G184" s="217"/>
      <c r="H184" s="217"/>
      <c r="I184" s="217"/>
      <c r="J184" s="217"/>
      <c r="K184" s="217"/>
      <c r="L184" s="400"/>
      <c r="M184" s="400"/>
      <c r="N184" s="400"/>
      <c r="P184" s="375"/>
      <c r="Q184" s="375"/>
    </row>
    <row r="185" spans="1:17" s="384" customFormat="1" x14ac:dyDescent="0.25">
      <c r="A185" s="222"/>
      <c r="B185" s="217"/>
      <c r="C185" s="217"/>
      <c r="D185" s="217"/>
      <c r="E185" s="217"/>
      <c r="F185" s="217"/>
      <c r="G185" s="217"/>
      <c r="H185" s="217"/>
      <c r="I185" s="217"/>
      <c r="J185" s="217"/>
      <c r="K185" s="217"/>
      <c r="L185" s="400"/>
      <c r="M185" s="400"/>
      <c r="N185" s="400"/>
      <c r="P185" s="375"/>
      <c r="Q185" s="375"/>
    </row>
    <row r="186" spans="1:17" s="384" customFormat="1" x14ac:dyDescent="0.25">
      <c r="A186" s="222"/>
      <c r="B186" s="217"/>
      <c r="C186" s="217"/>
      <c r="D186" s="217"/>
      <c r="E186" s="217"/>
      <c r="F186" s="217"/>
      <c r="G186" s="217"/>
      <c r="H186" s="217"/>
      <c r="I186" s="217"/>
      <c r="J186" s="217"/>
      <c r="K186" s="217"/>
      <c r="L186" s="400"/>
      <c r="M186" s="400"/>
      <c r="N186" s="400"/>
      <c r="P186" s="375"/>
      <c r="Q186" s="375"/>
    </row>
    <row r="187" spans="1:17" s="384" customFormat="1" x14ac:dyDescent="0.25">
      <c r="A187" s="222"/>
      <c r="B187" s="217"/>
      <c r="C187" s="217"/>
      <c r="D187" s="217"/>
      <c r="E187" s="217"/>
      <c r="F187" s="217"/>
      <c r="G187" s="217"/>
      <c r="H187" s="217"/>
      <c r="I187" s="217"/>
      <c r="J187" s="217"/>
      <c r="K187" s="217"/>
      <c r="L187" s="400"/>
      <c r="M187" s="400"/>
      <c r="N187" s="400"/>
      <c r="P187" s="375"/>
      <c r="Q187" s="375"/>
    </row>
    <row r="188" spans="1:17" s="384" customFormat="1" x14ac:dyDescent="0.25">
      <c r="A188" s="222"/>
      <c r="B188" s="217"/>
      <c r="C188" s="217"/>
      <c r="D188" s="217"/>
      <c r="E188" s="217"/>
      <c r="F188" s="217"/>
      <c r="G188" s="217"/>
      <c r="H188" s="217"/>
      <c r="I188" s="217"/>
      <c r="J188" s="217"/>
      <c r="K188" s="217"/>
      <c r="L188" s="400"/>
      <c r="M188" s="400"/>
      <c r="N188" s="400"/>
      <c r="P188" s="375"/>
      <c r="Q188" s="375"/>
    </row>
    <row r="189" spans="1:17" s="384" customFormat="1" x14ac:dyDescent="0.25">
      <c r="A189" s="222"/>
      <c r="B189" s="217"/>
      <c r="C189" s="217"/>
      <c r="D189" s="217"/>
      <c r="E189" s="217"/>
      <c r="F189" s="217"/>
      <c r="G189" s="217"/>
      <c r="H189" s="217"/>
      <c r="I189" s="217"/>
      <c r="J189" s="217"/>
      <c r="K189" s="217"/>
      <c r="L189" s="400"/>
      <c r="M189" s="400"/>
      <c r="N189" s="400"/>
      <c r="P189" s="375"/>
      <c r="Q189" s="375"/>
    </row>
    <row r="190" spans="1:17" s="384" customFormat="1" x14ac:dyDescent="0.25">
      <c r="A190" s="222"/>
      <c r="B190" s="217"/>
      <c r="C190" s="217"/>
      <c r="D190" s="217"/>
      <c r="E190" s="217"/>
      <c r="F190" s="217"/>
      <c r="G190" s="217"/>
      <c r="H190" s="217"/>
      <c r="I190" s="217"/>
      <c r="J190" s="217"/>
      <c r="K190" s="217"/>
      <c r="L190" s="400"/>
      <c r="M190" s="400"/>
      <c r="N190" s="400"/>
      <c r="P190" s="375"/>
      <c r="Q190" s="375"/>
    </row>
    <row r="191" spans="1:17" s="384" customFormat="1" x14ac:dyDescent="0.25">
      <c r="A191" s="222"/>
      <c r="B191" s="217"/>
      <c r="C191" s="217"/>
      <c r="D191" s="217"/>
      <c r="E191" s="217"/>
      <c r="F191" s="217"/>
      <c r="G191" s="217"/>
      <c r="H191" s="217"/>
      <c r="I191" s="217"/>
      <c r="J191" s="217"/>
      <c r="K191" s="217"/>
      <c r="L191" s="400"/>
      <c r="M191" s="400"/>
      <c r="N191" s="400"/>
      <c r="P191" s="375"/>
      <c r="Q191" s="375"/>
    </row>
    <row r="192" spans="1:17" s="384" customFormat="1" x14ac:dyDescent="0.25">
      <c r="A192" s="222"/>
      <c r="B192" s="217"/>
      <c r="C192" s="217"/>
      <c r="D192" s="217"/>
      <c r="E192" s="217"/>
      <c r="F192" s="217"/>
      <c r="G192" s="217"/>
      <c r="H192" s="217"/>
      <c r="I192" s="217"/>
      <c r="J192" s="217"/>
      <c r="K192" s="217"/>
      <c r="L192" s="400"/>
      <c r="M192" s="400"/>
      <c r="N192" s="400"/>
      <c r="P192" s="375"/>
      <c r="Q192" s="375"/>
    </row>
    <row r="193" spans="1:17" s="384" customFormat="1" x14ac:dyDescent="0.25">
      <c r="A193" s="222"/>
      <c r="B193" s="217"/>
      <c r="C193" s="217"/>
      <c r="D193" s="217"/>
      <c r="E193" s="217"/>
      <c r="F193" s="217"/>
      <c r="G193" s="217"/>
      <c r="H193" s="217"/>
      <c r="I193" s="217"/>
      <c r="J193" s="217"/>
      <c r="K193" s="217"/>
      <c r="L193" s="400"/>
      <c r="M193" s="400"/>
      <c r="N193" s="400"/>
      <c r="P193" s="375"/>
      <c r="Q193" s="375"/>
    </row>
    <row r="194" spans="1:17" s="384" customFormat="1" x14ac:dyDescent="0.25">
      <c r="A194" s="222"/>
      <c r="B194" s="217"/>
      <c r="C194" s="217"/>
      <c r="D194" s="217"/>
      <c r="E194" s="217"/>
      <c r="F194" s="217"/>
      <c r="G194" s="217"/>
      <c r="H194" s="217"/>
      <c r="I194" s="217"/>
      <c r="J194" s="217"/>
      <c r="K194" s="217"/>
      <c r="L194" s="400"/>
      <c r="M194" s="400"/>
      <c r="N194" s="400"/>
      <c r="P194" s="375"/>
      <c r="Q194" s="375"/>
    </row>
    <row r="195" spans="1:17" s="384" customFormat="1" x14ac:dyDescent="0.25">
      <c r="A195" s="222"/>
      <c r="B195" s="217"/>
      <c r="C195" s="217"/>
      <c r="D195" s="217"/>
      <c r="E195" s="217"/>
      <c r="F195" s="217"/>
      <c r="G195" s="217"/>
      <c r="H195" s="217"/>
      <c r="I195" s="217"/>
      <c r="J195" s="217"/>
      <c r="K195" s="217"/>
      <c r="L195" s="400"/>
      <c r="M195" s="400"/>
      <c r="N195" s="400"/>
      <c r="P195" s="375"/>
      <c r="Q195" s="375"/>
    </row>
    <row r="196" spans="1:17" s="384" customFormat="1" x14ac:dyDescent="0.25">
      <c r="A196" s="222"/>
      <c r="B196" s="217"/>
      <c r="C196" s="217"/>
      <c r="D196" s="217"/>
      <c r="E196" s="217"/>
      <c r="F196" s="217"/>
      <c r="G196" s="217"/>
      <c r="H196" s="217"/>
      <c r="I196" s="217"/>
      <c r="J196" s="217"/>
      <c r="K196" s="217"/>
      <c r="L196" s="400"/>
      <c r="M196" s="400"/>
      <c r="N196" s="400"/>
      <c r="P196" s="375"/>
      <c r="Q196" s="375"/>
    </row>
    <row r="197" spans="1:17" s="384" customFormat="1" x14ac:dyDescent="0.25">
      <c r="A197" s="222"/>
      <c r="B197" s="217"/>
      <c r="C197" s="217"/>
      <c r="D197" s="217"/>
      <c r="E197" s="217"/>
      <c r="F197" s="217"/>
      <c r="G197" s="217"/>
      <c r="H197" s="217"/>
      <c r="I197" s="217"/>
      <c r="J197" s="217"/>
      <c r="K197" s="217"/>
      <c r="L197" s="400"/>
      <c r="M197" s="400"/>
      <c r="N197" s="400"/>
      <c r="P197" s="375"/>
      <c r="Q197" s="375"/>
    </row>
    <row r="198" spans="1:17" s="384" customFormat="1" x14ac:dyDescent="0.25">
      <c r="A198" s="222"/>
      <c r="B198" s="217"/>
      <c r="C198" s="217"/>
      <c r="D198" s="217"/>
      <c r="E198" s="217"/>
      <c r="F198" s="217"/>
      <c r="G198" s="217"/>
      <c r="H198" s="217"/>
      <c r="I198" s="217"/>
      <c r="J198" s="217"/>
      <c r="K198" s="217"/>
      <c r="L198" s="400"/>
      <c r="M198" s="400"/>
      <c r="N198" s="400"/>
      <c r="P198" s="375"/>
      <c r="Q198" s="375"/>
    </row>
    <row r="199" spans="1:17" s="384" customFormat="1" x14ac:dyDescent="0.25">
      <c r="A199" s="222"/>
      <c r="B199" s="217"/>
      <c r="C199" s="217"/>
      <c r="D199" s="217"/>
      <c r="E199" s="217"/>
      <c r="F199" s="217"/>
      <c r="G199" s="217"/>
      <c r="H199" s="217"/>
      <c r="I199" s="217"/>
      <c r="J199" s="217"/>
      <c r="K199" s="217"/>
      <c r="L199" s="400"/>
      <c r="M199" s="400"/>
      <c r="N199" s="400"/>
      <c r="P199" s="375"/>
      <c r="Q199" s="375"/>
    </row>
    <row r="200" spans="1:17" s="384" customFormat="1" x14ac:dyDescent="0.25">
      <c r="A200" s="222"/>
      <c r="B200" s="217"/>
      <c r="C200" s="217"/>
      <c r="D200" s="217"/>
      <c r="E200" s="217"/>
      <c r="F200" s="217"/>
      <c r="G200" s="217"/>
      <c r="H200" s="217"/>
      <c r="I200" s="217"/>
      <c r="J200" s="217"/>
      <c r="K200" s="217"/>
      <c r="L200" s="400"/>
      <c r="M200" s="400"/>
      <c r="N200" s="400"/>
      <c r="P200" s="375"/>
      <c r="Q200" s="375"/>
    </row>
    <row r="201" spans="1:17" s="384" customFormat="1" x14ac:dyDescent="0.25">
      <c r="A201" s="222"/>
      <c r="B201" s="217"/>
      <c r="C201" s="217"/>
      <c r="D201" s="217"/>
      <c r="E201" s="217"/>
      <c r="F201" s="217"/>
      <c r="G201" s="217"/>
      <c r="H201" s="217"/>
      <c r="I201" s="217"/>
      <c r="J201" s="217"/>
      <c r="K201" s="217"/>
      <c r="L201" s="400"/>
      <c r="M201" s="400"/>
      <c r="N201" s="400"/>
      <c r="P201" s="375"/>
      <c r="Q201" s="375"/>
    </row>
    <row r="202" spans="1:17" s="384" customFormat="1" x14ac:dyDescent="0.25">
      <c r="A202" s="222"/>
      <c r="B202" s="217"/>
      <c r="C202" s="217"/>
      <c r="D202" s="217"/>
      <c r="E202" s="217"/>
      <c r="F202" s="217"/>
      <c r="G202" s="217"/>
      <c r="H202" s="217"/>
      <c r="I202" s="217"/>
      <c r="J202" s="217"/>
      <c r="K202" s="217"/>
      <c r="L202" s="400"/>
      <c r="M202" s="400"/>
      <c r="N202" s="400"/>
      <c r="P202" s="375"/>
      <c r="Q202" s="375"/>
    </row>
    <row r="203" spans="1:17" s="384" customFormat="1" x14ac:dyDescent="0.25">
      <c r="A203" s="222"/>
      <c r="B203" s="217"/>
      <c r="C203" s="217"/>
      <c r="D203" s="217"/>
      <c r="E203" s="217"/>
      <c r="F203" s="217"/>
      <c r="G203" s="217"/>
      <c r="H203" s="217"/>
      <c r="I203" s="217"/>
      <c r="J203" s="217"/>
      <c r="K203" s="217"/>
      <c r="L203" s="400"/>
      <c r="M203" s="400"/>
      <c r="N203" s="400"/>
      <c r="P203" s="375"/>
      <c r="Q203" s="375"/>
    </row>
    <row r="204" spans="1:17" s="384" customFormat="1" x14ac:dyDescent="0.25">
      <c r="A204" s="222"/>
      <c r="B204" s="217"/>
      <c r="C204" s="217"/>
      <c r="D204" s="217"/>
      <c r="E204" s="217"/>
      <c r="F204" s="217"/>
      <c r="G204" s="217"/>
      <c r="H204" s="217"/>
      <c r="I204" s="217"/>
      <c r="J204" s="217"/>
      <c r="K204" s="217"/>
      <c r="L204" s="400"/>
      <c r="M204" s="400"/>
      <c r="N204" s="400"/>
      <c r="P204" s="375"/>
      <c r="Q204" s="375"/>
    </row>
    <row r="205" spans="1:17" s="384" customFormat="1" x14ac:dyDescent="0.25">
      <c r="A205" s="222"/>
      <c r="B205" s="217"/>
      <c r="C205" s="217"/>
      <c r="D205" s="217"/>
      <c r="E205" s="217"/>
      <c r="F205" s="217"/>
      <c r="G205" s="217"/>
      <c r="H205" s="217"/>
      <c r="I205" s="217"/>
      <c r="J205" s="217"/>
      <c r="K205" s="217"/>
      <c r="L205" s="400"/>
      <c r="M205" s="400"/>
      <c r="N205" s="400"/>
      <c r="P205" s="375"/>
      <c r="Q205" s="375"/>
    </row>
    <row r="206" spans="1:17" s="384" customFormat="1" x14ac:dyDescent="0.25">
      <c r="A206" s="222"/>
      <c r="B206" s="217"/>
      <c r="C206" s="217"/>
      <c r="D206" s="217"/>
      <c r="E206" s="217"/>
      <c r="F206" s="217"/>
      <c r="G206" s="217"/>
      <c r="H206" s="217"/>
      <c r="I206" s="217"/>
      <c r="J206" s="217"/>
      <c r="K206" s="217"/>
      <c r="L206" s="400"/>
      <c r="M206" s="400"/>
      <c r="N206" s="400"/>
      <c r="P206" s="375"/>
      <c r="Q206" s="375"/>
    </row>
    <row r="207" spans="1:17" s="384" customFormat="1" x14ac:dyDescent="0.25">
      <c r="A207" s="222"/>
      <c r="B207" s="217"/>
      <c r="C207" s="217"/>
      <c r="D207" s="217"/>
      <c r="E207" s="217"/>
      <c r="F207" s="217"/>
      <c r="G207" s="217"/>
      <c r="H207" s="217"/>
      <c r="I207" s="217"/>
      <c r="J207" s="217"/>
      <c r="K207" s="217"/>
      <c r="L207" s="400"/>
      <c r="M207" s="400"/>
      <c r="N207" s="400"/>
      <c r="P207" s="375"/>
      <c r="Q207" s="375"/>
    </row>
    <row r="208" spans="1:17" s="384" customFormat="1" x14ac:dyDescent="0.25">
      <c r="A208" s="222"/>
      <c r="B208" s="217"/>
      <c r="C208" s="217"/>
      <c r="D208" s="217"/>
      <c r="E208" s="217"/>
      <c r="F208" s="217"/>
      <c r="G208" s="217"/>
      <c r="H208" s="217"/>
      <c r="I208" s="217"/>
      <c r="J208" s="217"/>
      <c r="K208" s="217"/>
      <c r="L208" s="400"/>
      <c r="M208" s="400"/>
      <c r="N208" s="400"/>
      <c r="P208" s="375"/>
      <c r="Q208" s="375"/>
    </row>
    <row r="209" spans="1:17" s="384" customFormat="1" x14ac:dyDescent="0.25">
      <c r="A209" s="222"/>
      <c r="B209" s="217"/>
      <c r="C209" s="217"/>
      <c r="D209" s="217"/>
      <c r="E209" s="217"/>
      <c r="F209" s="217"/>
      <c r="G209" s="217"/>
      <c r="H209" s="217"/>
      <c r="I209" s="217"/>
      <c r="J209" s="217"/>
      <c r="K209" s="217"/>
      <c r="L209" s="400"/>
      <c r="M209" s="400"/>
      <c r="N209" s="400"/>
      <c r="P209" s="375"/>
      <c r="Q209" s="375"/>
    </row>
    <row r="210" spans="1:17" s="384" customFormat="1" x14ac:dyDescent="0.25">
      <c r="A210" s="222"/>
      <c r="B210" s="217"/>
      <c r="C210" s="217"/>
      <c r="D210" s="217"/>
      <c r="E210" s="217"/>
      <c r="F210" s="217"/>
      <c r="G210" s="217"/>
      <c r="H210" s="217"/>
      <c r="I210" s="217"/>
      <c r="J210" s="217"/>
      <c r="K210" s="217"/>
      <c r="L210" s="400"/>
      <c r="M210" s="400"/>
      <c r="N210" s="400"/>
      <c r="P210" s="375"/>
      <c r="Q210" s="375"/>
    </row>
    <row r="211" spans="1:17" s="384" customFormat="1" x14ac:dyDescent="0.25">
      <c r="A211" s="222"/>
      <c r="B211" s="217"/>
      <c r="C211" s="217"/>
      <c r="D211" s="217"/>
      <c r="E211" s="217"/>
      <c r="F211" s="217"/>
      <c r="G211" s="217"/>
      <c r="H211" s="217"/>
      <c r="I211" s="217"/>
      <c r="J211" s="217"/>
      <c r="K211" s="217"/>
      <c r="L211" s="400"/>
      <c r="M211" s="400"/>
      <c r="N211" s="400"/>
      <c r="P211" s="375"/>
      <c r="Q211" s="375"/>
    </row>
    <row r="212" spans="1:17" s="384" customFormat="1" x14ac:dyDescent="0.25">
      <c r="A212" s="222"/>
      <c r="B212" s="217"/>
      <c r="C212" s="217"/>
      <c r="D212" s="217"/>
      <c r="E212" s="217"/>
      <c r="F212" s="217"/>
      <c r="G212" s="217"/>
      <c r="H212" s="217"/>
      <c r="I212" s="217"/>
      <c r="J212" s="217"/>
      <c r="K212" s="217"/>
      <c r="L212" s="400"/>
      <c r="M212" s="400"/>
      <c r="N212" s="400"/>
      <c r="P212" s="375"/>
      <c r="Q212" s="375"/>
    </row>
    <row r="213" spans="1:17" s="384" customFormat="1" x14ac:dyDescent="0.25">
      <c r="A213" s="222"/>
      <c r="B213" s="217"/>
      <c r="C213" s="217"/>
      <c r="D213" s="217"/>
      <c r="E213" s="217"/>
      <c r="F213" s="217"/>
      <c r="G213" s="217"/>
      <c r="H213" s="217"/>
      <c r="I213" s="217"/>
      <c r="J213" s="217"/>
      <c r="K213" s="217"/>
      <c r="L213" s="400"/>
      <c r="M213" s="400"/>
      <c r="N213" s="400"/>
      <c r="P213" s="375"/>
      <c r="Q213" s="375"/>
    </row>
    <row r="214" spans="1:17" s="384" customFormat="1" x14ac:dyDescent="0.25">
      <c r="A214" s="222"/>
      <c r="B214" s="217"/>
      <c r="C214" s="217"/>
      <c r="D214" s="217"/>
      <c r="E214" s="217"/>
      <c r="F214" s="217"/>
      <c r="G214" s="217"/>
      <c r="H214" s="217"/>
      <c r="I214" s="217"/>
      <c r="J214" s="217"/>
      <c r="K214" s="217"/>
      <c r="L214" s="400"/>
      <c r="M214" s="400"/>
      <c r="N214" s="400"/>
      <c r="P214" s="375"/>
      <c r="Q214" s="375"/>
    </row>
    <row r="215" spans="1:17" s="384" customFormat="1" x14ac:dyDescent="0.25">
      <c r="A215" s="222"/>
      <c r="B215" s="217"/>
      <c r="C215" s="217"/>
      <c r="D215" s="217"/>
      <c r="E215" s="217"/>
      <c r="F215" s="217"/>
      <c r="G215" s="217"/>
      <c r="H215" s="217"/>
      <c r="I215" s="217"/>
      <c r="J215" s="217"/>
      <c r="K215" s="217"/>
      <c r="L215" s="400"/>
      <c r="M215" s="400"/>
      <c r="N215" s="400"/>
      <c r="P215" s="375"/>
      <c r="Q215" s="375"/>
    </row>
    <row r="216" spans="1:17" s="384" customFormat="1" x14ac:dyDescent="0.25">
      <c r="A216" s="222"/>
      <c r="B216" s="217"/>
      <c r="C216" s="217"/>
      <c r="D216" s="217"/>
      <c r="E216" s="217"/>
      <c r="F216" s="217"/>
      <c r="G216" s="217"/>
      <c r="H216" s="217"/>
      <c r="I216" s="217"/>
      <c r="J216" s="217"/>
      <c r="K216" s="217"/>
      <c r="L216" s="400"/>
      <c r="M216" s="400"/>
      <c r="N216" s="400"/>
      <c r="P216" s="375"/>
      <c r="Q216" s="375"/>
    </row>
    <row r="217" spans="1:17" s="384" customFormat="1" x14ac:dyDescent="0.25">
      <c r="A217" s="222"/>
      <c r="B217" s="217"/>
      <c r="C217" s="217"/>
      <c r="D217" s="217"/>
      <c r="E217" s="217"/>
      <c r="F217" s="217"/>
      <c r="G217" s="217"/>
      <c r="H217" s="217"/>
      <c r="I217" s="217"/>
      <c r="J217" s="217"/>
      <c r="K217" s="217"/>
      <c r="L217" s="400"/>
      <c r="M217" s="400"/>
      <c r="N217" s="400"/>
      <c r="P217" s="375"/>
      <c r="Q217" s="375"/>
    </row>
    <row r="218" spans="1:17" s="384" customFormat="1" x14ac:dyDescent="0.25">
      <c r="A218" s="222"/>
      <c r="B218" s="217"/>
      <c r="C218" s="217"/>
      <c r="D218" s="217"/>
      <c r="E218" s="217"/>
      <c r="F218" s="217"/>
      <c r="G218" s="217"/>
      <c r="H218" s="217"/>
      <c r="I218" s="217"/>
      <c r="J218" s="217"/>
      <c r="K218" s="217"/>
      <c r="L218" s="400"/>
      <c r="M218" s="400"/>
      <c r="N218" s="400"/>
      <c r="P218" s="375"/>
      <c r="Q218" s="375"/>
    </row>
    <row r="219" spans="1:17" s="384" customFormat="1" x14ac:dyDescent="0.25">
      <c r="A219" s="222"/>
      <c r="B219" s="217"/>
      <c r="C219" s="217"/>
      <c r="D219" s="217"/>
      <c r="E219" s="217"/>
      <c r="F219" s="217"/>
      <c r="G219" s="217"/>
      <c r="H219" s="217"/>
      <c r="I219" s="217"/>
      <c r="J219" s="217"/>
      <c r="K219" s="217"/>
      <c r="L219" s="400"/>
      <c r="M219" s="400"/>
      <c r="N219" s="400"/>
      <c r="P219" s="375"/>
      <c r="Q219" s="375"/>
    </row>
    <row r="220" spans="1:17" s="384" customFormat="1" x14ac:dyDescent="0.25">
      <c r="A220" s="222"/>
      <c r="B220" s="217"/>
      <c r="C220" s="217"/>
      <c r="D220" s="217"/>
      <c r="E220" s="217"/>
      <c r="F220" s="217"/>
      <c r="G220" s="217"/>
      <c r="H220" s="217"/>
      <c r="I220" s="217"/>
      <c r="J220" s="217"/>
      <c r="K220" s="217"/>
      <c r="L220" s="400"/>
      <c r="M220" s="400"/>
      <c r="N220" s="400"/>
      <c r="P220" s="375"/>
      <c r="Q220" s="375"/>
    </row>
    <row r="221" spans="1:17" s="384" customFormat="1" x14ac:dyDescent="0.25">
      <c r="A221" s="222"/>
      <c r="B221" s="217"/>
      <c r="C221" s="217"/>
      <c r="D221" s="217"/>
      <c r="E221" s="217"/>
      <c r="F221" s="217"/>
      <c r="G221" s="217"/>
      <c r="H221" s="217"/>
      <c r="I221" s="217"/>
      <c r="J221" s="217"/>
      <c r="K221" s="217"/>
      <c r="L221" s="400"/>
      <c r="M221" s="400"/>
      <c r="N221" s="400"/>
      <c r="P221" s="375"/>
      <c r="Q221" s="375"/>
    </row>
    <row r="222" spans="1:17" s="384" customFormat="1" x14ac:dyDescent="0.25">
      <c r="A222" s="222"/>
      <c r="B222" s="217"/>
      <c r="C222" s="217"/>
      <c r="D222" s="217"/>
      <c r="E222" s="217"/>
      <c r="F222" s="217"/>
      <c r="G222" s="217"/>
      <c r="H222" s="217"/>
      <c r="I222" s="217"/>
      <c r="J222" s="217"/>
      <c r="K222" s="217"/>
      <c r="L222" s="400"/>
      <c r="M222" s="400"/>
      <c r="N222" s="400"/>
      <c r="P222" s="375"/>
      <c r="Q222" s="375"/>
    </row>
    <row r="223" spans="1:17" s="384" customFormat="1" x14ac:dyDescent="0.25">
      <c r="A223" s="222"/>
      <c r="B223" s="217"/>
      <c r="C223" s="217"/>
      <c r="D223" s="217"/>
      <c r="E223" s="217"/>
      <c r="F223" s="217"/>
      <c r="G223" s="217"/>
      <c r="H223" s="217"/>
      <c r="I223" s="217"/>
      <c r="J223" s="217"/>
      <c r="K223" s="217"/>
      <c r="L223" s="400"/>
      <c r="M223" s="400"/>
      <c r="N223" s="400"/>
      <c r="P223" s="375"/>
      <c r="Q223" s="375"/>
    </row>
    <row r="224" spans="1:17" s="384" customFormat="1" x14ac:dyDescent="0.25">
      <c r="A224" s="222"/>
      <c r="B224" s="217"/>
      <c r="C224" s="217"/>
      <c r="D224" s="217"/>
      <c r="E224" s="217"/>
      <c r="F224" s="217"/>
      <c r="G224" s="217"/>
      <c r="H224" s="217"/>
      <c r="I224" s="217"/>
      <c r="J224" s="217"/>
      <c r="K224" s="217"/>
      <c r="L224" s="400"/>
      <c r="M224" s="400"/>
      <c r="N224" s="400"/>
      <c r="P224" s="375"/>
      <c r="Q224" s="375"/>
    </row>
    <row r="225" spans="1:17" s="384" customFormat="1" x14ac:dyDescent="0.25">
      <c r="A225" s="222"/>
      <c r="B225" s="217"/>
      <c r="C225" s="217"/>
      <c r="D225" s="217"/>
      <c r="E225" s="217"/>
      <c r="F225" s="217"/>
      <c r="G225" s="217"/>
      <c r="H225" s="217"/>
      <c r="I225" s="217"/>
      <c r="J225" s="217"/>
      <c r="K225" s="217"/>
      <c r="L225" s="400"/>
      <c r="M225" s="400"/>
      <c r="N225" s="400"/>
      <c r="P225" s="375"/>
      <c r="Q225" s="375"/>
    </row>
    <row r="226" spans="1:17" s="384" customFormat="1" x14ac:dyDescent="0.25">
      <c r="A226" s="222"/>
      <c r="B226" s="217"/>
      <c r="C226" s="217"/>
      <c r="D226" s="217"/>
      <c r="E226" s="217"/>
      <c r="F226" s="217"/>
      <c r="G226" s="217"/>
      <c r="H226" s="217"/>
      <c r="I226" s="217"/>
      <c r="J226" s="217"/>
      <c r="K226" s="217"/>
      <c r="L226" s="400"/>
      <c r="M226" s="400"/>
      <c r="N226" s="400"/>
      <c r="P226" s="375"/>
      <c r="Q226" s="375"/>
    </row>
    <row r="227" spans="1:17" s="384" customFormat="1" x14ac:dyDescent="0.25">
      <c r="A227" s="222"/>
      <c r="B227" s="217"/>
      <c r="C227" s="217"/>
      <c r="D227" s="217"/>
      <c r="E227" s="217"/>
      <c r="F227" s="217"/>
      <c r="G227" s="217"/>
      <c r="H227" s="217"/>
      <c r="I227" s="217"/>
      <c r="J227" s="217"/>
      <c r="K227" s="217"/>
      <c r="L227" s="400"/>
      <c r="M227" s="400"/>
      <c r="N227" s="400"/>
      <c r="P227" s="375"/>
      <c r="Q227" s="375"/>
    </row>
    <row r="228" spans="1:17" s="384" customFormat="1" x14ac:dyDescent="0.25">
      <c r="A228" s="222"/>
      <c r="B228" s="217"/>
      <c r="C228" s="217"/>
      <c r="D228" s="217"/>
      <c r="E228" s="217"/>
      <c r="F228" s="217"/>
      <c r="G228" s="217"/>
      <c r="H228" s="217"/>
      <c r="I228" s="217"/>
      <c r="J228" s="217"/>
      <c r="K228" s="217"/>
      <c r="L228" s="400"/>
      <c r="M228" s="400"/>
      <c r="N228" s="400"/>
      <c r="P228" s="375"/>
      <c r="Q228" s="375"/>
    </row>
    <row r="229" spans="1:17" s="384" customFormat="1" x14ac:dyDescent="0.25">
      <c r="A229" s="222"/>
      <c r="B229" s="217"/>
      <c r="C229" s="217"/>
      <c r="D229" s="217"/>
      <c r="E229" s="217"/>
      <c r="F229" s="217"/>
      <c r="G229" s="217"/>
      <c r="H229" s="217"/>
      <c r="I229" s="217"/>
      <c r="J229" s="217"/>
      <c r="K229" s="217"/>
      <c r="L229" s="400"/>
      <c r="M229" s="400"/>
      <c r="N229" s="400"/>
      <c r="P229" s="375"/>
      <c r="Q229" s="375"/>
    </row>
    <row r="230" spans="1:17" s="384" customFormat="1" x14ac:dyDescent="0.25">
      <c r="A230" s="222"/>
      <c r="B230" s="217"/>
      <c r="C230" s="217"/>
      <c r="D230" s="217"/>
      <c r="E230" s="217"/>
      <c r="F230" s="217"/>
      <c r="G230" s="217"/>
      <c r="H230" s="217"/>
      <c r="I230" s="217"/>
      <c r="J230" s="217"/>
      <c r="K230" s="217"/>
      <c r="L230" s="400"/>
      <c r="M230" s="400"/>
      <c r="N230" s="400"/>
      <c r="P230" s="375"/>
      <c r="Q230" s="375"/>
    </row>
    <row r="231" spans="1:17" s="384" customFormat="1" x14ac:dyDescent="0.25">
      <c r="A231" s="222"/>
      <c r="B231" s="217"/>
      <c r="C231" s="217"/>
      <c r="D231" s="217"/>
      <c r="E231" s="217"/>
      <c r="F231" s="217"/>
      <c r="G231" s="217"/>
      <c r="H231" s="217"/>
      <c r="I231" s="217"/>
      <c r="J231" s="217"/>
      <c r="K231" s="217"/>
      <c r="L231" s="400"/>
      <c r="M231" s="400"/>
      <c r="N231" s="400"/>
      <c r="P231" s="375"/>
      <c r="Q231" s="375"/>
    </row>
    <row r="232" spans="1:17" s="384" customFormat="1" x14ac:dyDescent="0.25">
      <c r="A232" s="222"/>
      <c r="B232" s="217"/>
      <c r="C232" s="217"/>
      <c r="D232" s="217"/>
      <c r="E232" s="217"/>
      <c r="F232" s="217"/>
      <c r="G232" s="217"/>
      <c r="H232" s="217"/>
      <c r="I232" s="217"/>
      <c r="J232" s="217"/>
      <c r="K232" s="217"/>
      <c r="L232" s="400"/>
      <c r="M232" s="400"/>
      <c r="N232" s="400"/>
      <c r="P232" s="375"/>
      <c r="Q232" s="375"/>
    </row>
    <row r="233" spans="1:17" s="384" customFormat="1" x14ac:dyDescent="0.25">
      <c r="A233" s="222"/>
      <c r="B233" s="217"/>
      <c r="C233" s="217"/>
      <c r="D233" s="217"/>
      <c r="E233" s="217"/>
      <c r="F233" s="217"/>
      <c r="G233" s="217"/>
      <c r="H233" s="217"/>
      <c r="I233" s="217"/>
      <c r="J233" s="217"/>
      <c r="K233" s="217"/>
      <c r="L233" s="400"/>
      <c r="M233" s="400"/>
      <c r="N233" s="400"/>
      <c r="P233" s="375"/>
      <c r="Q233" s="375"/>
    </row>
    <row r="234" spans="1:17" s="384" customFormat="1" x14ac:dyDescent="0.25">
      <c r="A234" s="222"/>
      <c r="B234" s="217"/>
      <c r="C234" s="217"/>
      <c r="D234" s="217"/>
      <c r="E234" s="217"/>
      <c r="F234" s="217"/>
      <c r="G234" s="217"/>
      <c r="H234" s="217"/>
      <c r="I234" s="217"/>
      <c r="J234" s="217"/>
      <c r="K234" s="217"/>
      <c r="L234" s="400"/>
      <c r="M234" s="400"/>
      <c r="N234" s="400"/>
      <c r="P234" s="375"/>
      <c r="Q234" s="375"/>
    </row>
    <row r="235" spans="1:17" s="384" customFormat="1" x14ac:dyDescent="0.25">
      <c r="A235" s="222"/>
      <c r="B235" s="217"/>
      <c r="C235" s="217"/>
      <c r="D235" s="217"/>
      <c r="E235" s="217"/>
      <c r="F235" s="217"/>
      <c r="G235" s="217"/>
      <c r="H235" s="217"/>
      <c r="I235" s="217"/>
      <c r="J235" s="217"/>
      <c r="K235" s="217"/>
      <c r="L235" s="400"/>
      <c r="M235" s="400"/>
      <c r="N235" s="400"/>
      <c r="P235" s="375"/>
      <c r="Q235" s="375"/>
    </row>
    <row r="236" spans="1:17" s="384" customFormat="1" x14ac:dyDescent="0.25">
      <c r="A236" s="222"/>
      <c r="B236" s="217"/>
      <c r="C236" s="217"/>
      <c r="D236" s="217"/>
      <c r="E236" s="217"/>
      <c r="F236" s="217"/>
      <c r="G236" s="217"/>
      <c r="H236" s="217"/>
      <c r="I236" s="217"/>
      <c r="J236" s="217"/>
      <c r="K236" s="217"/>
      <c r="L236" s="400"/>
      <c r="M236" s="400"/>
      <c r="N236" s="400"/>
      <c r="P236" s="375"/>
      <c r="Q236" s="375"/>
    </row>
    <row r="237" spans="1:17" s="384" customFormat="1" x14ac:dyDescent="0.25">
      <c r="A237" s="222"/>
      <c r="B237" s="217"/>
      <c r="C237" s="217"/>
      <c r="D237" s="217"/>
      <c r="E237" s="217"/>
      <c r="F237" s="217"/>
      <c r="G237" s="217"/>
      <c r="H237" s="217"/>
      <c r="I237" s="217"/>
      <c r="J237" s="217"/>
      <c r="K237" s="217"/>
      <c r="L237" s="400"/>
      <c r="M237" s="400"/>
      <c r="N237" s="400"/>
      <c r="P237" s="375"/>
      <c r="Q237" s="375"/>
    </row>
    <row r="238" spans="1:17" s="384" customFormat="1" x14ac:dyDescent="0.25">
      <c r="A238" s="222"/>
      <c r="B238" s="217"/>
      <c r="C238" s="217"/>
      <c r="D238" s="217"/>
      <c r="E238" s="217"/>
      <c r="F238" s="217"/>
      <c r="G238" s="217"/>
      <c r="H238" s="217"/>
      <c r="I238" s="217"/>
      <c r="J238" s="217"/>
      <c r="K238" s="217"/>
      <c r="L238" s="400"/>
      <c r="M238" s="400"/>
      <c r="N238" s="400"/>
      <c r="P238" s="375"/>
      <c r="Q238" s="375"/>
    </row>
    <row r="239" spans="1:17" s="384" customFormat="1" x14ac:dyDescent="0.25">
      <c r="A239" s="222"/>
      <c r="B239" s="217"/>
      <c r="C239" s="217"/>
      <c r="D239" s="217"/>
      <c r="E239" s="217"/>
      <c r="F239" s="217"/>
      <c r="G239" s="217"/>
      <c r="H239" s="217"/>
      <c r="I239" s="217"/>
      <c r="J239" s="217"/>
      <c r="K239" s="217"/>
      <c r="L239" s="400"/>
      <c r="M239" s="400"/>
      <c r="N239" s="400"/>
      <c r="P239" s="375"/>
      <c r="Q239" s="375"/>
    </row>
    <row r="240" spans="1:17" s="384" customFormat="1" x14ac:dyDescent="0.25">
      <c r="A240" s="222"/>
      <c r="B240" s="217"/>
      <c r="C240" s="217"/>
      <c r="D240" s="217"/>
      <c r="E240" s="217"/>
      <c r="F240" s="217"/>
      <c r="G240" s="217"/>
      <c r="H240" s="217"/>
      <c r="I240" s="217"/>
      <c r="J240" s="217"/>
      <c r="K240" s="217"/>
      <c r="L240" s="400"/>
      <c r="M240" s="400"/>
      <c r="N240" s="400"/>
      <c r="P240" s="375"/>
      <c r="Q240" s="375"/>
    </row>
    <row r="241" spans="1:17" s="384" customFormat="1" x14ac:dyDescent="0.25">
      <c r="A241" s="222"/>
      <c r="B241" s="217"/>
      <c r="C241" s="217"/>
      <c r="D241" s="217"/>
      <c r="E241" s="217"/>
      <c r="F241" s="217"/>
      <c r="G241" s="217"/>
      <c r="H241" s="217"/>
      <c r="I241" s="217"/>
      <c r="J241" s="217"/>
      <c r="K241" s="217"/>
      <c r="L241" s="400"/>
      <c r="M241" s="400"/>
      <c r="N241" s="400"/>
      <c r="P241" s="375"/>
      <c r="Q241" s="375"/>
    </row>
  </sheetData>
  <mergeCells count="7">
    <mergeCell ref="A2:G2"/>
    <mergeCell ref="A3:G3"/>
    <mergeCell ref="A5:Q5"/>
    <mergeCell ref="A6:Q6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3" orientation="landscape" r:id="rId1"/>
  <headerFooter>
    <oddFooter>&amp;RPag. 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1:Q245"/>
  <sheetViews>
    <sheetView showGridLines="0" zoomScale="80" zoomScaleNormal="80" workbookViewId="0"/>
  </sheetViews>
  <sheetFormatPr defaultRowHeight="15.75" x14ac:dyDescent="0.25"/>
  <cols>
    <col min="1" max="1" width="50.5703125" style="224" customWidth="1"/>
    <col min="2" max="2" width="12" style="218" customWidth="1"/>
    <col min="3" max="8" width="11.85546875" style="218" customWidth="1"/>
    <col min="9" max="14" width="11.85546875" style="217" customWidth="1"/>
    <col min="15" max="15" width="9.5703125" style="382" bestFit="1" customWidth="1"/>
    <col min="16" max="16" width="9.140625" style="217" customWidth="1"/>
    <col min="17" max="17" width="9.5703125" style="227" customWidth="1"/>
  </cols>
  <sheetData>
    <row r="1" spans="1:17" ht="51" customHeight="1" x14ac:dyDescent="0.25"/>
    <row r="2" spans="1:17" x14ac:dyDescent="0.25">
      <c r="A2" s="492"/>
      <c r="B2" s="492"/>
      <c r="C2" s="492"/>
      <c r="D2" s="492"/>
      <c r="E2" s="492"/>
      <c r="F2" s="492"/>
      <c r="G2" s="492"/>
      <c r="H2" s="492"/>
    </row>
    <row r="3" spans="1:17" x14ac:dyDescent="0.25">
      <c r="A3" s="492"/>
      <c r="B3" s="492"/>
      <c r="C3" s="492"/>
      <c r="D3" s="492"/>
      <c r="E3" s="492"/>
      <c r="F3" s="492"/>
      <c r="G3" s="492"/>
      <c r="H3" s="492"/>
    </row>
    <row r="4" spans="1:17" ht="21" customHeight="1" x14ac:dyDescent="0.25"/>
    <row r="5" spans="1:17" s="374" customFormat="1" ht="18.75" customHeight="1" x14ac:dyDescent="0.25">
      <c r="A5" s="493" t="s">
        <v>253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</row>
    <row r="6" spans="1:17" s="374" customFormat="1" ht="20.25" customHeight="1" x14ac:dyDescent="0.25">
      <c r="A6" s="493" t="s">
        <v>274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</row>
    <row r="7" spans="1:17" s="225" customFormat="1" ht="22.5" customHeight="1" x14ac:dyDescent="0.2">
      <c r="A7" s="494" t="s">
        <v>3</v>
      </c>
      <c r="B7" s="496" t="s">
        <v>255</v>
      </c>
      <c r="C7" s="381" t="s">
        <v>256</v>
      </c>
      <c r="D7" s="381" t="s">
        <v>257</v>
      </c>
      <c r="E7" s="381" t="s">
        <v>258</v>
      </c>
      <c r="F7" s="381" t="s">
        <v>259</v>
      </c>
      <c r="G7" s="381" t="s">
        <v>260</v>
      </c>
      <c r="H7" s="381" t="s">
        <v>261</v>
      </c>
      <c r="I7" s="381" t="s">
        <v>262</v>
      </c>
      <c r="J7" s="381" t="s">
        <v>263</v>
      </c>
      <c r="K7" s="381" t="s">
        <v>264</v>
      </c>
      <c r="L7" s="381" t="s">
        <v>265</v>
      </c>
      <c r="M7" s="381" t="s">
        <v>266</v>
      </c>
      <c r="N7" s="381" t="s">
        <v>267</v>
      </c>
      <c r="O7" s="498" t="s">
        <v>268</v>
      </c>
      <c r="P7" s="499"/>
      <c r="Q7" s="500"/>
    </row>
    <row r="8" spans="1:17" s="225" customFormat="1" ht="18" customHeight="1" x14ac:dyDescent="0.2">
      <c r="A8" s="495"/>
      <c r="B8" s="497"/>
      <c r="C8" s="381" t="s">
        <v>269</v>
      </c>
      <c r="D8" s="381" t="s">
        <v>269</v>
      </c>
      <c r="E8" s="381" t="s">
        <v>269</v>
      </c>
      <c r="F8" s="381" t="s">
        <v>269</v>
      </c>
      <c r="G8" s="381" t="s">
        <v>269</v>
      </c>
      <c r="H8" s="381" t="s">
        <v>269</v>
      </c>
      <c r="I8" s="381" t="s">
        <v>269</v>
      </c>
      <c r="J8" s="381" t="s">
        <v>269</v>
      </c>
      <c r="K8" s="381" t="s">
        <v>269</v>
      </c>
      <c r="L8" s="381" t="s">
        <v>269</v>
      </c>
      <c r="M8" s="381" t="s">
        <v>269</v>
      </c>
      <c r="N8" s="381" t="s">
        <v>269</v>
      </c>
      <c r="O8" s="383" t="s">
        <v>270</v>
      </c>
      <c r="P8" s="381" t="s">
        <v>269</v>
      </c>
      <c r="Q8" s="381" t="s">
        <v>1</v>
      </c>
    </row>
    <row r="9" spans="1:17" ht="23.25" customHeight="1" x14ac:dyDescent="0.25">
      <c r="A9" s="355" t="s">
        <v>202</v>
      </c>
      <c r="B9" s="356">
        <v>8000</v>
      </c>
      <c r="C9" s="369">
        <v>4821</v>
      </c>
      <c r="D9" s="369">
        <v>5272</v>
      </c>
      <c r="E9" s="369">
        <v>5861</v>
      </c>
      <c r="F9" s="369">
        <v>6440</v>
      </c>
      <c r="G9" s="369">
        <v>6134</v>
      </c>
      <c r="H9" s="460">
        <v>6028</v>
      </c>
      <c r="I9" s="369">
        <v>4839</v>
      </c>
      <c r="J9" s="369">
        <v>4388</v>
      </c>
      <c r="K9" s="369">
        <v>5213</v>
      </c>
      <c r="L9" s="369">
        <v>5469</v>
      </c>
      <c r="M9" s="369">
        <v>5780</v>
      </c>
      <c r="N9" s="369">
        <v>5444</v>
      </c>
      <c r="O9" s="387">
        <f>B9*(IF(C9="",0,1)+IF(D9="",0,1)+IF(E9="",0,1)+IF(F9="",0,1)+IF(G9="",0,1)+IF(H9="",0,1)+IF(I9="",0,1)+IF(J9="",0,1)+IF(K9="",0,1)+IF(L9="",0,1)+IF(M9="",0,1)+IF(N9="",0,1))</f>
        <v>96000</v>
      </c>
      <c r="P9" s="387">
        <f>SUM(C9:N9)</f>
        <v>65689</v>
      </c>
      <c r="Q9" s="388">
        <f>IF(O9=0,"-",P9/O9)</f>
        <v>0.6842604166666667</v>
      </c>
    </row>
    <row r="10" spans="1:17" ht="22.5" customHeight="1" x14ac:dyDescent="0.25">
      <c r="A10" s="355" t="s">
        <v>203</v>
      </c>
      <c r="B10" s="356">
        <v>2912</v>
      </c>
      <c r="C10" s="369">
        <v>1901</v>
      </c>
      <c r="D10" s="369">
        <v>1406</v>
      </c>
      <c r="E10" s="369">
        <v>2522</v>
      </c>
      <c r="F10" s="369">
        <v>2024</v>
      </c>
      <c r="G10" s="369">
        <v>2133</v>
      </c>
      <c r="H10" s="460">
        <v>2367</v>
      </c>
      <c r="I10" s="369">
        <v>2256</v>
      </c>
      <c r="J10" s="369">
        <v>2551</v>
      </c>
      <c r="K10" s="369">
        <v>2473</v>
      </c>
      <c r="L10" s="369">
        <v>2262</v>
      </c>
      <c r="M10" s="369">
        <v>2437</v>
      </c>
      <c r="N10" s="369">
        <v>2962</v>
      </c>
      <c r="O10" s="387">
        <f t="shared" ref="O10:O17" si="0">B10*(IF(C10="",0,1)+IF(D10="",0,1)+IF(E10="",0,1)+IF(F10="",0,1)+IF(G10="",0,1)+IF(H10="",0,1)+IF(I10="",0,1)+IF(J10="",0,1)+IF(K10="",0,1)+IF(L10="",0,1)+IF(M10="",0,1)+IF(N10="",0,1))</f>
        <v>34944</v>
      </c>
      <c r="P10" s="387">
        <f t="shared" ref="P10:P17" si="1">SUM(C10:N10)</f>
        <v>27294</v>
      </c>
      <c r="Q10" s="388">
        <f t="shared" ref="Q10:Q18" si="2">IF(O10=0,"-",P10/O10)</f>
        <v>0.78107829670329665</v>
      </c>
    </row>
    <row r="11" spans="1:17" ht="26.25" customHeight="1" x14ac:dyDescent="0.25">
      <c r="A11" s="355" t="s">
        <v>204</v>
      </c>
      <c r="B11" s="356">
        <v>1092</v>
      </c>
      <c r="C11" s="369">
        <v>922</v>
      </c>
      <c r="D11" s="369">
        <v>742</v>
      </c>
      <c r="E11" s="369">
        <v>965</v>
      </c>
      <c r="F11" s="369">
        <v>542</v>
      </c>
      <c r="G11" s="369">
        <v>548</v>
      </c>
      <c r="H11" s="460">
        <v>600</v>
      </c>
      <c r="I11" s="369">
        <v>1002</v>
      </c>
      <c r="J11" s="369">
        <v>963</v>
      </c>
      <c r="K11" s="369">
        <v>664</v>
      </c>
      <c r="L11" s="369">
        <v>709</v>
      </c>
      <c r="M11" s="369">
        <v>627</v>
      </c>
      <c r="N11" s="369">
        <v>790</v>
      </c>
      <c r="O11" s="387">
        <f t="shared" si="0"/>
        <v>13104</v>
      </c>
      <c r="P11" s="387">
        <f t="shared" si="1"/>
        <v>9074</v>
      </c>
      <c r="Q11" s="388">
        <f t="shared" si="2"/>
        <v>0.69246031746031744</v>
      </c>
    </row>
    <row r="12" spans="1:17" ht="33.75" customHeight="1" x14ac:dyDescent="0.25">
      <c r="A12" s="355" t="s">
        <v>205</v>
      </c>
      <c r="B12" s="356">
        <v>216</v>
      </c>
      <c r="C12" s="369">
        <v>109</v>
      </c>
      <c r="D12" s="369">
        <v>60</v>
      </c>
      <c r="E12" s="369">
        <v>116</v>
      </c>
      <c r="F12" s="369">
        <v>23</v>
      </c>
      <c r="G12" s="369">
        <v>5</v>
      </c>
      <c r="H12" s="460">
        <v>10</v>
      </c>
      <c r="I12" s="369">
        <v>54</v>
      </c>
      <c r="J12" s="369">
        <v>66</v>
      </c>
      <c r="K12" s="369">
        <v>95</v>
      </c>
      <c r="L12" s="369">
        <v>169</v>
      </c>
      <c r="M12" s="369">
        <v>253</v>
      </c>
      <c r="N12" s="369">
        <v>91</v>
      </c>
      <c r="O12" s="387">
        <f t="shared" si="0"/>
        <v>2592</v>
      </c>
      <c r="P12" s="387">
        <f t="shared" si="1"/>
        <v>1051</v>
      </c>
      <c r="Q12" s="388">
        <f t="shared" si="2"/>
        <v>0.40547839506172839</v>
      </c>
    </row>
    <row r="13" spans="1:17" ht="32.25" customHeight="1" x14ac:dyDescent="0.25">
      <c r="A13" s="355" t="s">
        <v>206</v>
      </c>
      <c r="B13" s="356">
        <v>756</v>
      </c>
      <c r="C13" s="369">
        <v>309</v>
      </c>
      <c r="D13" s="369">
        <v>218</v>
      </c>
      <c r="E13" s="369">
        <v>396</v>
      </c>
      <c r="F13" s="369">
        <v>5</v>
      </c>
      <c r="G13" s="369">
        <v>2</v>
      </c>
      <c r="H13" s="460">
        <v>2</v>
      </c>
      <c r="I13" s="369">
        <v>88</v>
      </c>
      <c r="J13" s="369">
        <v>85</v>
      </c>
      <c r="K13" s="369">
        <v>28</v>
      </c>
      <c r="L13" s="369">
        <v>242</v>
      </c>
      <c r="M13" s="369">
        <v>498</v>
      </c>
      <c r="N13" s="369">
        <v>201</v>
      </c>
      <c r="O13" s="387">
        <f t="shared" si="0"/>
        <v>9072</v>
      </c>
      <c r="P13" s="387">
        <f t="shared" si="1"/>
        <v>2074</v>
      </c>
      <c r="Q13" s="388">
        <f t="shared" si="2"/>
        <v>0.22861552028218696</v>
      </c>
    </row>
    <row r="14" spans="1:17" ht="39.75" customHeight="1" x14ac:dyDescent="0.25">
      <c r="A14" s="355" t="s">
        <v>332</v>
      </c>
      <c r="B14" s="356">
        <v>384</v>
      </c>
      <c r="C14" s="369">
        <v>226</v>
      </c>
      <c r="D14" s="369">
        <v>215</v>
      </c>
      <c r="E14" s="369">
        <v>262</v>
      </c>
      <c r="F14" s="369">
        <v>35</v>
      </c>
      <c r="G14" s="369">
        <v>39</v>
      </c>
      <c r="H14" s="460">
        <v>73</v>
      </c>
      <c r="I14" s="369">
        <v>129</v>
      </c>
      <c r="J14" s="369">
        <v>138</v>
      </c>
      <c r="K14" s="369">
        <v>513</v>
      </c>
      <c r="L14" s="369">
        <v>74</v>
      </c>
      <c r="M14" s="369">
        <v>33</v>
      </c>
      <c r="N14" s="369">
        <v>237</v>
      </c>
      <c r="O14" s="387">
        <f t="shared" si="0"/>
        <v>4608</v>
      </c>
      <c r="P14" s="387">
        <f t="shared" si="1"/>
        <v>1974</v>
      </c>
      <c r="Q14" s="388">
        <f t="shared" si="2"/>
        <v>0.42838541666666669</v>
      </c>
    </row>
    <row r="15" spans="1:17" ht="34.5" customHeight="1" x14ac:dyDescent="0.25">
      <c r="A15" s="355" t="s">
        <v>208</v>
      </c>
      <c r="B15" s="356">
        <v>1344</v>
      </c>
      <c r="C15" s="369">
        <v>241</v>
      </c>
      <c r="D15" s="369">
        <v>296</v>
      </c>
      <c r="E15" s="369">
        <v>294</v>
      </c>
      <c r="F15" s="369">
        <v>19</v>
      </c>
      <c r="G15" s="369">
        <v>13</v>
      </c>
      <c r="H15" s="460">
        <v>39</v>
      </c>
      <c r="I15" s="369">
        <v>91</v>
      </c>
      <c r="J15" s="369">
        <v>191</v>
      </c>
      <c r="K15" s="369">
        <v>184</v>
      </c>
      <c r="L15" s="369">
        <v>88</v>
      </c>
      <c r="M15" s="369">
        <v>73</v>
      </c>
      <c r="N15" s="369">
        <v>448</v>
      </c>
      <c r="O15" s="387">
        <f t="shared" si="0"/>
        <v>16128</v>
      </c>
      <c r="P15" s="387">
        <f t="shared" si="1"/>
        <v>1977</v>
      </c>
      <c r="Q15" s="388">
        <f t="shared" si="2"/>
        <v>0.12258184523809523</v>
      </c>
    </row>
    <row r="16" spans="1:17" ht="18.75" customHeight="1" x14ac:dyDescent="0.25">
      <c r="A16" s="355" t="s">
        <v>201</v>
      </c>
      <c r="B16" s="356">
        <v>360</v>
      </c>
      <c r="C16" s="369">
        <v>143</v>
      </c>
      <c r="D16" s="369">
        <v>107</v>
      </c>
      <c r="E16" s="369">
        <v>63</v>
      </c>
      <c r="F16" s="369">
        <v>41</v>
      </c>
      <c r="G16" s="369">
        <v>40</v>
      </c>
      <c r="H16" s="460">
        <v>14</v>
      </c>
      <c r="I16" s="369">
        <v>77</v>
      </c>
      <c r="J16" s="369">
        <v>91</v>
      </c>
      <c r="K16" s="369">
        <v>82</v>
      </c>
      <c r="L16" s="369">
        <v>72</v>
      </c>
      <c r="M16" s="369">
        <v>41</v>
      </c>
      <c r="N16" s="369">
        <v>0</v>
      </c>
      <c r="O16" s="387">
        <f t="shared" si="0"/>
        <v>4320</v>
      </c>
      <c r="P16" s="387">
        <f t="shared" si="1"/>
        <v>771</v>
      </c>
      <c r="Q16" s="388">
        <f t="shared" si="2"/>
        <v>0.17847222222222223</v>
      </c>
    </row>
    <row r="17" spans="1:17" ht="21" customHeight="1" thickBot="1" x14ac:dyDescent="0.3">
      <c r="A17" s="357" t="s">
        <v>191</v>
      </c>
      <c r="B17" s="358">
        <v>120</v>
      </c>
      <c r="C17" s="397">
        <v>47</v>
      </c>
      <c r="D17" s="397">
        <v>98</v>
      </c>
      <c r="E17" s="397">
        <v>43</v>
      </c>
      <c r="F17" s="397">
        <v>0</v>
      </c>
      <c r="G17" s="397">
        <v>0</v>
      </c>
      <c r="H17" s="461">
        <v>11</v>
      </c>
      <c r="I17" s="397">
        <v>28</v>
      </c>
      <c r="J17" s="397">
        <v>21</v>
      </c>
      <c r="K17" s="397">
        <v>23</v>
      </c>
      <c r="L17" s="397">
        <v>9</v>
      </c>
      <c r="M17" s="397">
        <v>4</v>
      </c>
      <c r="N17" s="397">
        <v>0</v>
      </c>
      <c r="O17" s="402">
        <f t="shared" si="0"/>
        <v>1440</v>
      </c>
      <c r="P17" s="402">
        <f t="shared" si="1"/>
        <v>284</v>
      </c>
      <c r="Q17" s="403">
        <f t="shared" si="2"/>
        <v>0.19722222222222222</v>
      </c>
    </row>
    <row r="18" spans="1:17" s="98" customFormat="1" ht="20.25" customHeight="1" x14ac:dyDescent="0.25">
      <c r="A18" s="373" t="s">
        <v>2</v>
      </c>
      <c r="B18" s="363">
        <f t="shared" ref="B18:P18" si="3">SUM(B9:B17)</f>
        <v>15184</v>
      </c>
      <c r="C18" s="363">
        <f t="shared" si="3"/>
        <v>8719</v>
      </c>
      <c r="D18" s="363">
        <f t="shared" si="3"/>
        <v>8414</v>
      </c>
      <c r="E18" s="363">
        <f t="shared" si="3"/>
        <v>10522</v>
      </c>
      <c r="F18" s="363">
        <f t="shared" si="3"/>
        <v>9129</v>
      </c>
      <c r="G18" s="363">
        <f t="shared" si="3"/>
        <v>8914</v>
      </c>
      <c r="H18" s="363">
        <f t="shared" si="3"/>
        <v>9144</v>
      </c>
      <c r="I18" s="363">
        <f t="shared" si="3"/>
        <v>8564</v>
      </c>
      <c r="J18" s="363">
        <f t="shared" si="3"/>
        <v>8494</v>
      </c>
      <c r="K18" s="363">
        <f t="shared" si="3"/>
        <v>9275</v>
      </c>
      <c r="L18" s="363">
        <f t="shared" si="3"/>
        <v>9094</v>
      </c>
      <c r="M18" s="363">
        <f t="shared" si="3"/>
        <v>9746</v>
      </c>
      <c r="N18" s="363">
        <f t="shared" si="3"/>
        <v>10173</v>
      </c>
      <c r="O18" s="406">
        <f t="shared" si="3"/>
        <v>182208</v>
      </c>
      <c r="P18" s="406">
        <f t="shared" si="3"/>
        <v>110188</v>
      </c>
      <c r="Q18" s="390">
        <f t="shared" si="2"/>
        <v>0.60473744292237441</v>
      </c>
    </row>
    <row r="19" spans="1:17" x14ac:dyDescent="0.25">
      <c r="B19" s="219"/>
      <c r="C19" s="217"/>
      <c r="D19" s="217"/>
      <c r="E19" s="217"/>
      <c r="F19" s="217"/>
      <c r="G19" s="217"/>
      <c r="H19" s="217"/>
      <c r="O19" s="391"/>
      <c r="P19" s="218"/>
      <c r="Q19" s="220"/>
    </row>
    <row r="20" spans="1:17" x14ac:dyDescent="0.25">
      <c r="C20" s="217"/>
      <c r="D20" s="217"/>
      <c r="E20" s="217"/>
      <c r="F20" s="217"/>
      <c r="G20" s="217"/>
      <c r="H20" s="217"/>
      <c r="O20" s="391"/>
      <c r="P20" s="218"/>
      <c r="Q20" s="220"/>
    </row>
    <row r="21" spans="1:17" x14ac:dyDescent="0.25">
      <c r="A21" s="368" t="s">
        <v>254</v>
      </c>
      <c r="C21" s="217"/>
      <c r="D21" s="217"/>
      <c r="E21" s="217"/>
      <c r="F21" s="217"/>
      <c r="G21" s="217"/>
      <c r="H21" s="217"/>
      <c r="O21" s="391"/>
      <c r="P21" s="218"/>
      <c r="Q21" s="220"/>
    </row>
    <row r="22" spans="1:17" x14ac:dyDescent="0.25">
      <c r="C22" s="217"/>
      <c r="D22" s="217"/>
      <c r="E22" s="217"/>
      <c r="F22" s="217"/>
      <c r="G22" s="217"/>
      <c r="H22" s="217"/>
      <c r="O22" s="391"/>
      <c r="P22" s="218"/>
      <c r="Q22" s="220"/>
    </row>
    <row r="23" spans="1:17" x14ac:dyDescent="0.25">
      <c r="C23" s="217"/>
      <c r="D23" s="217"/>
      <c r="E23" s="217"/>
      <c r="F23" s="217"/>
      <c r="G23" s="217"/>
      <c r="H23" s="217"/>
      <c r="O23" s="391"/>
      <c r="P23" s="218"/>
      <c r="Q23" s="220"/>
    </row>
    <row r="24" spans="1:17" x14ac:dyDescent="0.25">
      <c r="C24" s="217"/>
      <c r="D24" s="217"/>
      <c r="E24" s="217"/>
      <c r="F24" s="217"/>
      <c r="G24" s="217"/>
      <c r="H24" s="217"/>
      <c r="O24" s="391"/>
      <c r="P24" s="218"/>
      <c r="Q24" s="220"/>
    </row>
    <row r="25" spans="1:17" x14ac:dyDescent="0.25">
      <c r="C25" s="217"/>
      <c r="D25" s="217"/>
      <c r="E25" s="217"/>
      <c r="F25" s="217"/>
      <c r="G25" s="217"/>
      <c r="H25" s="217"/>
      <c r="O25" s="391"/>
      <c r="P25" s="218"/>
      <c r="Q25" s="220"/>
    </row>
    <row r="26" spans="1:17" x14ac:dyDescent="0.25">
      <c r="C26" s="217"/>
      <c r="D26" s="217"/>
      <c r="E26" s="217"/>
      <c r="F26" s="217"/>
      <c r="G26" s="217"/>
      <c r="H26" s="217"/>
      <c r="O26" s="391"/>
      <c r="P26" s="218"/>
      <c r="Q26" s="220"/>
    </row>
    <row r="27" spans="1:17" x14ac:dyDescent="0.25">
      <c r="C27" s="217"/>
      <c r="D27" s="217"/>
      <c r="E27" s="217"/>
      <c r="F27" s="217"/>
      <c r="G27" s="217"/>
      <c r="H27" s="217"/>
      <c r="O27" s="391"/>
      <c r="P27" s="218"/>
      <c r="Q27" s="220"/>
    </row>
    <row r="28" spans="1:17" x14ac:dyDescent="0.25">
      <c r="C28" s="217"/>
      <c r="D28" s="217"/>
      <c r="E28" s="217"/>
      <c r="F28" s="217"/>
      <c r="G28" s="217"/>
      <c r="H28" s="217"/>
      <c r="O28" s="391"/>
      <c r="P28" s="218"/>
      <c r="Q28" s="220"/>
    </row>
    <row r="29" spans="1:17" x14ac:dyDescent="0.25">
      <c r="C29" s="217"/>
      <c r="D29" s="217"/>
      <c r="E29" s="217"/>
      <c r="F29" s="217"/>
      <c r="G29" s="217"/>
      <c r="H29" s="217"/>
      <c r="O29" s="391"/>
      <c r="P29" s="218"/>
      <c r="Q29" s="220"/>
    </row>
    <row r="30" spans="1:17" x14ac:dyDescent="0.25">
      <c r="C30" s="217"/>
      <c r="D30" s="217"/>
      <c r="E30" s="217"/>
      <c r="F30" s="217"/>
      <c r="G30" s="217"/>
      <c r="H30" s="217"/>
      <c r="O30" s="391"/>
      <c r="P30" s="218"/>
      <c r="Q30" s="220"/>
    </row>
    <row r="31" spans="1:17" x14ac:dyDescent="0.25">
      <c r="C31" s="217"/>
      <c r="D31" s="217"/>
      <c r="E31" s="217"/>
      <c r="F31" s="217"/>
      <c r="G31" s="217"/>
      <c r="H31" s="217"/>
      <c r="O31" s="391"/>
      <c r="P31" s="218"/>
      <c r="Q31" s="220"/>
    </row>
    <row r="32" spans="1:17" x14ac:dyDescent="0.25">
      <c r="C32" s="217"/>
      <c r="D32" s="217"/>
      <c r="E32" s="217"/>
      <c r="F32" s="217"/>
      <c r="G32" s="217"/>
      <c r="H32" s="217"/>
      <c r="O32" s="391"/>
      <c r="P32" s="218"/>
      <c r="Q32" s="220"/>
    </row>
    <row r="33" spans="3:8" x14ac:dyDescent="0.25">
      <c r="C33" s="217"/>
      <c r="D33" s="217"/>
      <c r="E33" s="217"/>
      <c r="F33" s="217"/>
      <c r="G33" s="217"/>
      <c r="H33" s="217"/>
    </row>
    <row r="34" spans="3:8" x14ac:dyDescent="0.25">
      <c r="C34" s="217"/>
      <c r="D34" s="217"/>
      <c r="E34" s="217"/>
      <c r="F34" s="217"/>
      <c r="G34" s="217"/>
      <c r="H34" s="217"/>
    </row>
    <row r="35" spans="3:8" x14ac:dyDescent="0.25">
      <c r="C35" s="217"/>
      <c r="D35" s="217"/>
      <c r="E35" s="217"/>
      <c r="F35" s="217"/>
      <c r="G35" s="217"/>
      <c r="H35" s="217"/>
    </row>
    <row r="36" spans="3:8" x14ac:dyDescent="0.25">
      <c r="C36" s="217"/>
      <c r="D36" s="217"/>
      <c r="E36" s="217"/>
      <c r="F36" s="217"/>
      <c r="G36" s="217"/>
      <c r="H36" s="217"/>
    </row>
    <row r="37" spans="3:8" x14ac:dyDescent="0.25">
      <c r="C37" s="217"/>
      <c r="D37" s="217"/>
      <c r="E37" s="217"/>
      <c r="F37" s="217"/>
      <c r="G37" s="217"/>
      <c r="H37" s="217"/>
    </row>
    <row r="38" spans="3:8" x14ac:dyDescent="0.25">
      <c r="C38" s="217"/>
      <c r="D38" s="217"/>
      <c r="E38" s="217"/>
      <c r="F38" s="217"/>
      <c r="G38" s="217"/>
      <c r="H38" s="217"/>
    </row>
    <row r="39" spans="3:8" x14ac:dyDescent="0.25">
      <c r="C39" s="217"/>
      <c r="D39" s="217"/>
      <c r="E39" s="217"/>
      <c r="F39" s="217"/>
      <c r="G39" s="217"/>
      <c r="H39" s="217"/>
    </row>
    <row r="40" spans="3:8" x14ac:dyDescent="0.25">
      <c r="C40" s="217"/>
      <c r="D40" s="217"/>
      <c r="E40" s="217"/>
      <c r="F40" s="217"/>
      <c r="G40" s="217"/>
      <c r="H40" s="217"/>
    </row>
    <row r="41" spans="3:8" x14ac:dyDescent="0.25">
      <c r="C41" s="217"/>
      <c r="D41" s="217"/>
      <c r="E41" s="217"/>
      <c r="F41" s="217"/>
      <c r="G41" s="217"/>
      <c r="H41" s="217"/>
    </row>
    <row r="42" spans="3:8" x14ac:dyDescent="0.25">
      <c r="C42" s="217"/>
      <c r="D42" s="217"/>
      <c r="E42" s="217"/>
      <c r="F42" s="217"/>
      <c r="G42" s="217"/>
      <c r="H42" s="217"/>
    </row>
    <row r="43" spans="3:8" x14ac:dyDescent="0.25">
      <c r="C43" s="217"/>
      <c r="D43" s="217"/>
      <c r="E43" s="217"/>
      <c r="F43" s="217"/>
      <c r="G43" s="217"/>
      <c r="H43" s="217"/>
    </row>
    <row r="44" spans="3:8" x14ac:dyDescent="0.25">
      <c r="C44" s="217"/>
      <c r="D44" s="217"/>
      <c r="E44" s="217"/>
      <c r="F44" s="217"/>
      <c r="G44" s="217"/>
      <c r="H44" s="217"/>
    </row>
    <row r="45" spans="3:8" x14ac:dyDescent="0.25">
      <c r="C45" s="217"/>
      <c r="D45" s="217"/>
      <c r="E45" s="217"/>
      <c r="F45" s="217"/>
      <c r="G45" s="217"/>
      <c r="H45" s="217"/>
    </row>
    <row r="46" spans="3:8" x14ac:dyDescent="0.25">
      <c r="C46" s="217"/>
      <c r="D46" s="217"/>
      <c r="E46" s="217"/>
      <c r="F46" s="217"/>
      <c r="G46" s="217"/>
      <c r="H46" s="217"/>
    </row>
    <row r="47" spans="3:8" x14ac:dyDescent="0.25">
      <c r="C47" s="217"/>
      <c r="D47" s="217"/>
      <c r="E47" s="217"/>
      <c r="F47" s="217"/>
      <c r="G47" s="217"/>
      <c r="H47" s="217"/>
    </row>
    <row r="48" spans="3:8" x14ac:dyDescent="0.25">
      <c r="C48" s="217"/>
      <c r="D48" s="217"/>
      <c r="E48" s="217"/>
      <c r="F48" s="217"/>
      <c r="G48" s="217"/>
      <c r="H48" s="217"/>
    </row>
    <row r="49" spans="3:8" x14ac:dyDescent="0.25">
      <c r="C49" s="217"/>
      <c r="D49" s="217"/>
      <c r="E49" s="217"/>
      <c r="F49" s="217"/>
      <c r="G49" s="217"/>
      <c r="H49" s="217"/>
    </row>
    <row r="50" spans="3:8" x14ac:dyDescent="0.25">
      <c r="C50" s="217"/>
      <c r="D50" s="217"/>
      <c r="E50" s="217"/>
      <c r="F50" s="217"/>
      <c r="G50" s="217"/>
      <c r="H50" s="217"/>
    </row>
    <row r="51" spans="3:8" x14ac:dyDescent="0.25">
      <c r="C51" s="217"/>
      <c r="D51" s="217"/>
      <c r="E51" s="217"/>
      <c r="F51" s="217"/>
      <c r="G51" s="217"/>
      <c r="H51" s="217"/>
    </row>
    <row r="52" spans="3:8" x14ac:dyDescent="0.25">
      <c r="C52" s="217"/>
      <c r="D52" s="217"/>
      <c r="E52" s="217"/>
      <c r="F52" s="217"/>
      <c r="G52" s="217"/>
      <c r="H52" s="217"/>
    </row>
    <row r="53" spans="3:8" x14ac:dyDescent="0.25">
      <c r="C53" s="217"/>
      <c r="D53" s="217"/>
      <c r="E53" s="217"/>
      <c r="F53" s="217"/>
      <c r="G53" s="217"/>
      <c r="H53" s="217"/>
    </row>
    <row r="54" spans="3:8" x14ac:dyDescent="0.25">
      <c r="C54" s="217"/>
      <c r="D54" s="217"/>
      <c r="E54" s="217"/>
      <c r="F54" s="217"/>
      <c r="G54" s="217"/>
      <c r="H54" s="217"/>
    </row>
    <row r="55" spans="3:8" x14ac:dyDescent="0.25">
      <c r="C55" s="217"/>
      <c r="D55" s="217"/>
      <c r="E55" s="217"/>
      <c r="F55" s="217"/>
      <c r="G55" s="217"/>
      <c r="H55" s="217"/>
    </row>
    <row r="56" spans="3:8" x14ac:dyDescent="0.25">
      <c r="C56" s="217"/>
      <c r="D56" s="217"/>
      <c r="E56" s="217"/>
      <c r="F56" s="217"/>
      <c r="G56" s="217"/>
      <c r="H56" s="217"/>
    </row>
    <row r="57" spans="3:8" x14ac:dyDescent="0.25">
      <c r="C57" s="217"/>
      <c r="D57" s="217"/>
      <c r="E57" s="217"/>
      <c r="F57" s="217"/>
      <c r="G57" s="217"/>
      <c r="H57" s="217"/>
    </row>
    <row r="58" spans="3:8" x14ac:dyDescent="0.25">
      <c r="C58" s="217"/>
      <c r="D58" s="217"/>
      <c r="E58" s="217"/>
      <c r="F58" s="217"/>
      <c r="G58" s="217"/>
      <c r="H58" s="217"/>
    </row>
    <row r="59" spans="3:8" x14ac:dyDescent="0.25">
      <c r="C59" s="217"/>
      <c r="D59" s="217"/>
      <c r="E59" s="217"/>
      <c r="F59" s="217"/>
      <c r="G59" s="217"/>
      <c r="H59" s="217"/>
    </row>
    <row r="60" spans="3:8" x14ac:dyDescent="0.25">
      <c r="C60" s="217"/>
      <c r="D60" s="217"/>
      <c r="E60" s="217"/>
      <c r="F60" s="217"/>
      <c r="G60" s="217"/>
      <c r="H60" s="217"/>
    </row>
    <row r="61" spans="3:8" x14ac:dyDescent="0.25">
      <c r="C61" s="217"/>
      <c r="D61" s="217"/>
      <c r="E61" s="217"/>
      <c r="F61" s="217"/>
      <c r="G61" s="217"/>
      <c r="H61" s="217"/>
    </row>
    <row r="62" spans="3:8" x14ac:dyDescent="0.25">
      <c r="C62" s="217"/>
      <c r="D62" s="217"/>
      <c r="E62" s="217"/>
      <c r="F62" s="217"/>
      <c r="G62" s="217"/>
      <c r="H62" s="217"/>
    </row>
    <row r="63" spans="3:8" x14ac:dyDescent="0.25">
      <c r="C63" s="217"/>
      <c r="D63" s="217"/>
      <c r="E63" s="217"/>
      <c r="F63" s="217"/>
      <c r="G63" s="217"/>
      <c r="H63" s="217"/>
    </row>
    <row r="64" spans="3:8" x14ac:dyDescent="0.25">
      <c r="C64" s="217"/>
      <c r="D64" s="217"/>
      <c r="E64" s="217"/>
      <c r="F64" s="217"/>
      <c r="G64" s="217"/>
      <c r="H64" s="217"/>
    </row>
    <row r="65" spans="3:8" x14ac:dyDescent="0.25">
      <c r="C65" s="217"/>
      <c r="D65" s="217"/>
      <c r="E65" s="217"/>
      <c r="F65" s="217"/>
      <c r="G65" s="217"/>
      <c r="H65" s="217"/>
    </row>
    <row r="66" spans="3:8" x14ac:dyDescent="0.25">
      <c r="C66" s="217"/>
      <c r="D66" s="217"/>
      <c r="E66" s="217"/>
      <c r="F66" s="217"/>
      <c r="G66" s="217"/>
      <c r="H66" s="217"/>
    </row>
    <row r="67" spans="3:8" x14ac:dyDescent="0.25">
      <c r="C67" s="217"/>
      <c r="D67" s="217"/>
      <c r="E67" s="217"/>
      <c r="F67" s="217"/>
      <c r="G67" s="217"/>
      <c r="H67" s="217"/>
    </row>
    <row r="68" spans="3:8" x14ac:dyDescent="0.25">
      <c r="C68" s="217"/>
      <c r="D68" s="217"/>
      <c r="E68" s="217"/>
      <c r="F68" s="217"/>
      <c r="G68" s="217"/>
      <c r="H68" s="217"/>
    </row>
    <row r="69" spans="3:8" x14ac:dyDescent="0.25">
      <c r="C69" s="217"/>
      <c r="D69" s="217"/>
      <c r="E69" s="217"/>
      <c r="F69" s="217"/>
      <c r="G69" s="217"/>
      <c r="H69" s="217"/>
    </row>
    <row r="70" spans="3:8" x14ac:dyDescent="0.25">
      <c r="C70" s="217"/>
      <c r="D70" s="217"/>
      <c r="E70" s="217"/>
      <c r="F70" s="217"/>
      <c r="G70" s="217"/>
      <c r="H70" s="217"/>
    </row>
    <row r="71" spans="3:8" x14ac:dyDescent="0.25">
      <c r="C71" s="217"/>
      <c r="D71" s="217"/>
      <c r="E71" s="217"/>
      <c r="F71" s="217"/>
      <c r="G71" s="217"/>
      <c r="H71" s="217"/>
    </row>
    <row r="72" spans="3:8" x14ac:dyDescent="0.25">
      <c r="C72" s="217"/>
      <c r="D72" s="217"/>
      <c r="E72" s="217"/>
      <c r="F72" s="217"/>
      <c r="G72" s="217"/>
      <c r="H72" s="217"/>
    </row>
    <row r="73" spans="3:8" x14ac:dyDescent="0.25">
      <c r="C73" s="217"/>
      <c r="D73" s="217"/>
      <c r="E73" s="217"/>
      <c r="F73" s="217"/>
      <c r="G73" s="217"/>
      <c r="H73" s="217"/>
    </row>
    <row r="74" spans="3:8" x14ac:dyDescent="0.25">
      <c r="C74" s="217"/>
      <c r="D74" s="217"/>
      <c r="E74" s="217"/>
      <c r="F74" s="217"/>
      <c r="G74" s="217"/>
      <c r="H74" s="217"/>
    </row>
    <row r="75" spans="3:8" x14ac:dyDescent="0.25">
      <c r="C75" s="217"/>
      <c r="D75" s="217"/>
      <c r="E75" s="217"/>
      <c r="F75" s="217"/>
      <c r="G75" s="217"/>
      <c r="H75" s="217"/>
    </row>
    <row r="76" spans="3:8" x14ac:dyDescent="0.25">
      <c r="C76" s="217"/>
      <c r="D76" s="217"/>
      <c r="E76" s="217"/>
      <c r="F76" s="217"/>
      <c r="G76" s="217"/>
      <c r="H76" s="217"/>
    </row>
    <row r="77" spans="3:8" x14ac:dyDescent="0.25">
      <c r="C77" s="217"/>
      <c r="D77" s="217"/>
      <c r="E77" s="217"/>
      <c r="F77" s="217"/>
      <c r="G77" s="217"/>
      <c r="H77" s="217"/>
    </row>
    <row r="78" spans="3:8" x14ac:dyDescent="0.25">
      <c r="C78" s="217"/>
      <c r="D78" s="217"/>
      <c r="E78" s="217"/>
      <c r="F78" s="217"/>
      <c r="G78" s="217"/>
      <c r="H78" s="217"/>
    </row>
    <row r="79" spans="3:8" x14ac:dyDescent="0.25">
      <c r="C79" s="217"/>
      <c r="D79" s="217"/>
      <c r="E79" s="217"/>
      <c r="F79" s="217"/>
      <c r="G79" s="217"/>
      <c r="H79" s="217"/>
    </row>
    <row r="80" spans="3:8" x14ac:dyDescent="0.25">
      <c r="C80" s="217"/>
      <c r="D80" s="217"/>
      <c r="E80" s="217"/>
      <c r="F80" s="217"/>
      <c r="G80" s="217"/>
      <c r="H80" s="217"/>
    </row>
    <row r="81" spans="3:8" x14ac:dyDescent="0.25">
      <c r="C81" s="217"/>
      <c r="D81" s="217"/>
      <c r="E81" s="217"/>
      <c r="F81" s="217"/>
      <c r="G81" s="217"/>
      <c r="H81" s="217"/>
    </row>
    <row r="82" spans="3:8" x14ac:dyDescent="0.25">
      <c r="C82" s="217"/>
      <c r="D82" s="217"/>
      <c r="E82" s="217"/>
      <c r="F82" s="217"/>
      <c r="G82" s="217"/>
      <c r="H82" s="217"/>
    </row>
    <row r="83" spans="3:8" x14ac:dyDescent="0.25">
      <c r="C83" s="217"/>
      <c r="D83" s="217"/>
      <c r="E83" s="217"/>
      <c r="F83" s="217"/>
      <c r="G83" s="217"/>
      <c r="H83" s="217"/>
    </row>
    <row r="84" spans="3:8" x14ac:dyDescent="0.25">
      <c r="C84" s="217"/>
      <c r="D84" s="217"/>
      <c r="E84" s="217"/>
      <c r="F84" s="217"/>
      <c r="G84" s="217"/>
      <c r="H84" s="217"/>
    </row>
    <row r="85" spans="3:8" x14ac:dyDescent="0.25">
      <c r="C85" s="217"/>
      <c r="D85" s="217"/>
      <c r="E85" s="217"/>
      <c r="F85" s="217"/>
      <c r="G85" s="217"/>
      <c r="H85" s="217"/>
    </row>
    <row r="86" spans="3:8" x14ac:dyDescent="0.25">
      <c r="C86" s="217"/>
      <c r="D86" s="217"/>
      <c r="E86" s="217"/>
      <c r="F86" s="217"/>
      <c r="G86" s="217"/>
      <c r="H86" s="217"/>
    </row>
    <row r="87" spans="3:8" x14ac:dyDescent="0.25">
      <c r="C87" s="217"/>
      <c r="D87" s="217"/>
      <c r="E87" s="217"/>
      <c r="F87" s="217"/>
      <c r="G87" s="217"/>
      <c r="H87" s="217"/>
    </row>
    <row r="88" spans="3:8" x14ac:dyDescent="0.25">
      <c r="C88" s="217"/>
      <c r="D88" s="217"/>
      <c r="E88" s="217"/>
      <c r="F88" s="217"/>
      <c r="G88" s="217"/>
      <c r="H88" s="217"/>
    </row>
    <row r="89" spans="3:8" x14ac:dyDescent="0.25">
      <c r="C89" s="217"/>
      <c r="D89" s="217"/>
      <c r="E89" s="217"/>
      <c r="F89" s="217"/>
      <c r="G89" s="217"/>
      <c r="H89" s="217"/>
    </row>
    <row r="90" spans="3:8" x14ac:dyDescent="0.25">
      <c r="C90" s="217"/>
      <c r="D90" s="217"/>
      <c r="E90" s="217"/>
      <c r="F90" s="217"/>
      <c r="G90" s="217"/>
      <c r="H90" s="217"/>
    </row>
    <row r="91" spans="3:8" x14ac:dyDescent="0.25">
      <c r="C91" s="217"/>
      <c r="D91" s="217"/>
      <c r="E91" s="217"/>
      <c r="F91" s="217"/>
      <c r="G91" s="217"/>
      <c r="H91" s="217"/>
    </row>
    <row r="92" spans="3:8" x14ac:dyDescent="0.25">
      <c r="C92" s="217"/>
      <c r="D92" s="217"/>
      <c r="E92" s="217"/>
      <c r="F92" s="217"/>
      <c r="G92" s="217"/>
      <c r="H92" s="217"/>
    </row>
    <row r="93" spans="3:8" x14ac:dyDescent="0.25">
      <c r="C93" s="217"/>
      <c r="D93" s="217"/>
      <c r="E93" s="217"/>
      <c r="F93" s="217"/>
      <c r="G93" s="217"/>
      <c r="H93" s="217"/>
    </row>
    <row r="94" spans="3:8" x14ac:dyDescent="0.25">
      <c r="C94" s="217"/>
      <c r="D94" s="217"/>
      <c r="E94" s="217"/>
      <c r="F94" s="217"/>
      <c r="G94" s="217"/>
      <c r="H94" s="217"/>
    </row>
    <row r="95" spans="3:8" x14ac:dyDescent="0.25">
      <c r="C95" s="217"/>
      <c r="D95" s="217"/>
      <c r="E95" s="217"/>
      <c r="F95" s="217"/>
      <c r="G95" s="217"/>
      <c r="H95" s="217"/>
    </row>
    <row r="96" spans="3:8" x14ac:dyDescent="0.25">
      <c r="C96" s="217"/>
      <c r="D96" s="217"/>
      <c r="E96" s="217"/>
      <c r="F96" s="217"/>
      <c r="G96" s="217"/>
      <c r="H96" s="217"/>
    </row>
    <row r="97" spans="3:8" x14ac:dyDescent="0.25">
      <c r="C97" s="217"/>
      <c r="D97" s="217"/>
      <c r="E97" s="217"/>
      <c r="F97" s="217"/>
      <c r="G97" s="217"/>
      <c r="H97" s="217"/>
    </row>
    <row r="98" spans="3:8" x14ac:dyDescent="0.25">
      <c r="C98" s="217"/>
      <c r="D98" s="217"/>
      <c r="E98" s="217"/>
      <c r="F98" s="217"/>
      <c r="G98" s="217"/>
      <c r="H98" s="217"/>
    </row>
    <row r="99" spans="3:8" x14ac:dyDescent="0.25">
      <c r="C99" s="217"/>
      <c r="D99" s="217"/>
      <c r="E99" s="217"/>
      <c r="F99" s="217"/>
      <c r="G99" s="217"/>
      <c r="H99" s="217"/>
    </row>
    <row r="100" spans="3:8" x14ac:dyDescent="0.25">
      <c r="C100" s="217"/>
      <c r="D100" s="217"/>
      <c r="E100" s="217"/>
      <c r="F100" s="217"/>
      <c r="G100" s="217"/>
      <c r="H100" s="217"/>
    </row>
    <row r="101" spans="3:8" x14ac:dyDescent="0.25">
      <c r="C101" s="217"/>
      <c r="D101" s="217"/>
      <c r="E101" s="217"/>
      <c r="F101" s="217"/>
      <c r="G101" s="217"/>
      <c r="H101" s="217"/>
    </row>
    <row r="102" spans="3:8" x14ac:dyDescent="0.25">
      <c r="C102" s="217"/>
      <c r="D102" s="217"/>
      <c r="E102" s="217"/>
      <c r="F102" s="217"/>
      <c r="G102" s="217"/>
      <c r="H102" s="217"/>
    </row>
    <row r="103" spans="3:8" x14ac:dyDescent="0.25">
      <c r="C103" s="217"/>
      <c r="D103" s="217"/>
      <c r="E103" s="217"/>
      <c r="F103" s="217"/>
      <c r="G103" s="217"/>
      <c r="H103" s="217"/>
    </row>
    <row r="104" spans="3:8" x14ac:dyDescent="0.25">
      <c r="C104" s="217"/>
      <c r="D104" s="217"/>
      <c r="E104" s="217"/>
      <c r="F104" s="217"/>
      <c r="G104" s="217"/>
      <c r="H104" s="217"/>
    </row>
    <row r="105" spans="3:8" x14ac:dyDescent="0.25">
      <c r="C105" s="217"/>
      <c r="D105" s="217"/>
      <c r="E105" s="217"/>
      <c r="F105" s="217"/>
      <c r="G105" s="217"/>
      <c r="H105" s="217"/>
    </row>
    <row r="106" spans="3:8" x14ac:dyDescent="0.25">
      <c r="C106" s="217"/>
      <c r="D106" s="217"/>
      <c r="E106" s="217"/>
      <c r="F106" s="217"/>
      <c r="G106" s="217"/>
      <c r="H106" s="217"/>
    </row>
    <row r="107" spans="3:8" x14ac:dyDescent="0.25">
      <c r="C107" s="217"/>
      <c r="D107" s="217"/>
      <c r="E107" s="217"/>
      <c r="F107" s="217"/>
      <c r="G107" s="217"/>
      <c r="H107" s="217"/>
    </row>
    <row r="108" spans="3:8" x14ac:dyDescent="0.25">
      <c r="C108" s="217"/>
      <c r="D108" s="217"/>
      <c r="E108" s="217"/>
      <c r="F108" s="217"/>
      <c r="G108" s="217"/>
      <c r="H108" s="217"/>
    </row>
    <row r="109" spans="3:8" x14ac:dyDescent="0.25">
      <c r="C109" s="217"/>
      <c r="D109" s="217"/>
      <c r="E109" s="217"/>
      <c r="F109" s="217"/>
      <c r="G109" s="217"/>
      <c r="H109" s="217"/>
    </row>
    <row r="110" spans="3:8" x14ac:dyDescent="0.25">
      <c r="C110" s="217"/>
      <c r="D110" s="217"/>
      <c r="E110" s="217"/>
      <c r="F110" s="217"/>
      <c r="G110" s="217"/>
      <c r="H110" s="217"/>
    </row>
    <row r="111" spans="3:8" x14ac:dyDescent="0.25">
      <c r="C111" s="217"/>
      <c r="D111" s="217"/>
      <c r="E111" s="217"/>
      <c r="F111" s="217"/>
      <c r="G111" s="217"/>
      <c r="H111" s="217"/>
    </row>
    <row r="112" spans="3:8" x14ac:dyDescent="0.25">
      <c r="C112" s="217"/>
      <c r="D112" s="217"/>
      <c r="E112" s="217"/>
      <c r="F112" s="217"/>
      <c r="G112" s="217"/>
      <c r="H112" s="217"/>
    </row>
    <row r="113" spans="3:8" x14ac:dyDescent="0.25">
      <c r="C113" s="217"/>
      <c r="D113" s="217"/>
      <c r="E113" s="217"/>
      <c r="F113" s="217"/>
      <c r="G113" s="217"/>
      <c r="H113" s="217"/>
    </row>
    <row r="114" spans="3:8" x14ac:dyDescent="0.25">
      <c r="C114" s="217"/>
      <c r="D114" s="217"/>
      <c r="E114" s="217"/>
      <c r="F114" s="217"/>
      <c r="G114" s="217"/>
      <c r="H114" s="217"/>
    </row>
    <row r="115" spans="3:8" x14ac:dyDescent="0.25">
      <c r="C115" s="217"/>
      <c r="D115" s="217"/>
      <c r="E115" s="217"/>
      <c r="F115" s="217"/>
      <c r="G115" s="217"/>
      <c r="H115" s="217"/>
    </row>
    <row r="116" spans="3:8" x14ac:dyDescent="0.25">
      <c r="C116" s="217"/>
      <c r="D116" s="217"/>
      <c r="E116" s="217"/>
      <c r="F116" s="217"/>
      <c r="G116" s="217"/>
      <c r="H116" s="217"/>
    </row>
    <row r="117" spans="3:8" x14ac:dyDescent="0.25">
      <c r="C117" s="217"/>
      <c r="D117" s="217"/>
      <c r="E117" s="217"/>
      <c r="F117" s="217"/>
      <c r="G117" s="217"/>
      <c r="H117" s="217"/>
    </row>
    <row r="118" spans="3:8" x14ac:dyDescent="0.25">
      <c r="C118" s="217"/>
      <c r="D118" s="217"/>
      <c r="E118" s="217"/>
      <c r="F118" s="217"/>
      <c r="G118" s="217"/>
      <c r="H118" s="217"/>
    </row>
    <row r="119" spans="3:8" x14ac:dyDescent="0.25">
      <c r="C119" s="217"/>
      <c r="D119" s="217"/>
      <c r="E119" s="217"/>
      <c r="F119" s="217"/>
      <c r="G119" s="217"/>
      <c r="H119" s="217"/>
    </row>
    <row r="120" spans="3:8" x14ac:dyDescent="0.25">
      <c r="C120" s="217"/>
      <c r="D120" s="217"/>
      <c r="E120" s="217"/>
      <c r="F120" s="217"/>
      <c r="G120" s="217"/>
      <c r="H120" s="217"/>
    </row>
    <row r="121" spans="3:8" x14ac:dyDescent="0.25">
      <c r="C121" s="217"/>
      <c r="D121" s="217"/>
      <c r="E121" s="217"/>
      <c r="F121" s="217"/>
      <c r="G121" s="217"/>
      <c r="H121" s="217"/>
    </row>
    <row r="122" spans="3:8" x14ac:dyDescent="0.25">
      <c r="C122" s="217"/>
      <c r="D122" s="217"/>
      <c r="E122" s="217"/>
      <c r="F122" s="217"/>
      <c r="G122" s="217"/>
      <c r="H122" s="217"/>
    </row>
    <row r="123" spans="3:8" x14ac:dyDescent="0.25">
      <c r="C123" s="217"/>
      <c r="D123" s="217"/>
      <c r="E123" s="217"/>
      <c r="F123" s="217"/>
      <c r="G123" s="217"/>
      <c r="H123" s="217"/>
    </row>
    <row r="124" spans="3:8" x14ac:dyDescent="0.25">
      <c r="C124" s="217"/>
      <c r="D124" s="217"/>
      <c r="E124" s="217"/>
      <c r="F124" s="217"/>
      <c r="G124" s="217"/>
      <c r="H124" s="217"/>
    </row>
    <row r="125" spans="3:8" x14ac:dyDescent="0.25">
      <c r="C125" s="217"/>
      <c r="D125" s="217"/>
      <c r="E125" s="217"/>
      <c r="F125" s="217"/>
      <c r="G125" s="217"/>
      <c r="H125" s="217"/>
    </row>
    <row r="126" spans="3:8" x14ac:dyDescent="0.25">
      <c r="C126" s="217"/>
      <c r="D126" s="217"/>
      <c r="E126" s="217"/>
      <c r="F126" s="217"/>
      <c r="G126" s="217"/>
      <c r="H126" s="217"/>
    </row>
    <row r="127" spans="3:8" x14ac:dyDescent="0.25">
      <c r="C127" s="217"/>
      <c r="D127" s="217"/>
      <c r="E127" s="217"/>
      <c r="F127" s="217"/>
      <c r="G127" s="217"/>
      <c r="H127" s="217"/>
    </row>
    <row r="128" spans="3:8" x14ac:dyDescent="0.25">
      <c r="C128" s="217"/>
      <c r="D128" s="217"/>
      <c r="E128" s="217"/>
      <c r="F128" s="217"/>
      <c r="G128" s="217"/>
      <c r="H128" s="217"/>
    </row>
    <row r="129" spans="3:8" x14ac:dyDescent="0.25">
      <c r="C129" s="217"/>
      <c r="D129" s="217"/>
      <c r="E129" s="217"/>
      <c r="F129" s="217"/>
      <c r="G129" s="217"/>
      <c r="H129" s="217"/>
    </row>
    <row r="130" spans="3:8" x14ac:dyDescent="0.25">
      <c r="C130" s="217"/>
      <c r="D130" s="217"/>
      <c r="E130" s="217"/>
      <c r="F130" s="217"/>
      <c r="G130" s="217"/>
      <c r="H130" s="217"/>
    </row>
    <row r="131" spans="3:8" x14ac:dyDescent="0.25">
      <c r="C131" s="217"/>
      <c r="D131" s="217"/>
      <c r="E131" s="217"/>
      <c r="F131" s="217"/>
      <c r="G131" s="217"/>
      <c r="H131" s="217"/>
    </row>
    <row r="132" spans="3:8" x14ac:dyDescent="0.25">
      <c r="C132" s="217"/>
      <c r="D132" s="217"/>
      <c r="E132" s="217"/>
      <c r="F132" s="217"/>
      <c r="G132" s="217"/>
      <c r="H132" s="217"/>
    </row>
    <row r="133" spans="3:8" x14ac:dyDescent="0.25">
      <c r="C133" s="217"/>
      <c r="D133" s="217"/>
      <c r="E133" s="217"/>
      <c r="F133" s="217"/>
      <c r="G133" s="217"/>
      <c r="H133" s="217"/>
    </row>
    <row r="134" spans="3:8" x14ac:dyDescent="0.25">
      <c r="C134" s="217"/>
      <c r="D134" s="217"/>
      <c r="E134" s="217"/>
      <c r="F134" s="217"/>
      <c r="G134" s="217"/>
      <c r="H134" s="217"/>
    </row>
    <row r="135" spans="3:8" x14ac:dyDescent="0.25">
      <c r="C135" s="217"/>
      <c r="D135" s="217"/>
      <c r="E135" s="217"/>
      <c r="F135" s="217"/>
      <c r="G135" s="217"/>
      <c r="H135" s="217"/>
    </row>
    <row r="136" spans="3:8" x14ac:dyDescent="0.25">
      <c r="C136" s="217"/>
      <c r="D136" s="217"/>
      <c r="E136" s="217"/>
      <c r="F136" s="217"/>
      <c r="G136" s="217"/>
      <c r="H136" s="217"/>
    </row>
    <row r="137" spans="3:8" x14ac:dyDescent="0.25">
      <c r="C137" s="217"/>
      <c r="D137" s="217"/>
      <c r="E137" s="217"/>
      <c r="F137" s="217"/>
      <c r="G137" s="217"/>
      <c r="H137" s="217"/>
    </row>
    <row r="138" spans="3:8" x14ac:dyDescent="0.25">
      <c r="C138" s="217"/>
      <c r="D138" s="217"/>
      <c r="E138" s="217"/>
      <c r="F138" s="217"/>
      <c r="G138" s="217"/>
      <c r="H138" s="217"/>
    </row>
    <row r="139" spans="3:8" x14ac:dyDescent="0.25">
      <c r="C139" s="217"/>
      <c r="D139" s="217"/>
      <c r="E139" s="217"/>
      <c r="F139" s="217"/>
      <c r="G139" s="217"/>
      <c r="H139" s="217"/>
    </row>
    <row r="140" spans="3:8" x14ac:dyDescent="0.25">
      <c r="C140" s="217"/>
      <c r="D140" s="217"/>
      <c r="E140" s="217"/>
      <c r="F140" s="217"/>
      <c r="G140" s="217"/>
      <c r="H140" s="217"/>
    </row>
    <row r="141" spans="3:8" x14ac:dyDescent="0.25">
      <c r="C141" s="217"/>
      <c r="D141" s="217"/>
      <c r="E141" s="217"/>
      <c r="F141" s="217"/>
      <c r="G141" s="217"/>
      <c r="H141" s="217"/>
    </row>
    <row r="142" spans="3:8" x14ac:dyDescent="0.25">
      <c r="C142" s="217"/>
      <c r="D142" s="217"/>
      <c r="E142" s="217"/>
      <c r="F142" s="217"/>
      <c r="G142" s="217"/>
      <c r="H142" s="217"/>
    </row>
    <row r="143" spans="3:8" x14ac:dyDescent="0.25">
      <c r="C143" s="217"/>
      <c r="D143" s="217"/>
      <c r="E143" s="217"/>
      <c r="F143" s="217"/>
      <c r="G143" s="217"/>
      <c r="H143" s="217"/>
    </row>
    <row r="144" spans="3:8" x14ac:dyDescent="0.25">
      <c r="C144" s="217"/>
      <c r="D144" s="217"/>
      <c r="E144" s="217"/>
      <c r="F144" s="217"/>
      <c r="G144" s="217"/>
      <c r="H144" s="217"/>
    </row>
    <row r="145" spans="3:8" x14ac:dyDescent="0.25">
      <c r="C145" s="217"/>
      <c r="D145" s="217"/>
      <c r="E145" s="217"/>
      <c r="F145" s="217"/>
      <c r="G145" s="217"/>
      <c r="H145" s="217"/>
    </row>
    <row r="146" spans="3:8" x14ac:dyDescent="0.25">
      <c r="C146" s="217"/>
      <c r="D146" s="217"/>
      <c r="E146" s="217"/>
      <c r="F146" s="217"/>
      <c r="G146" s="217"/>
      <c r="H146" s="217"/>
    </row>
    <row r="147" spans="3:8" x14ac:dyDescent="0.25">
      <c r="C147" s="217"/>
      <c r="D147" s="217"/>
      <c r="E147" s="217"/>
      <c r="F147" s="217"/>
      <c r="G147" s="217"/>
      <c r="H147" s="217"/>
    </row>
    <row r="148" spans="3:8" x14ac:dyDescent="0.25">
      <c r="C148" s="217"/>
      <c r="D148" s="217"/>
      <c r="E148" s="217"/>
      <c r="F148" s="217"/>
      <c r="G148" s="217"/>
      <c r="H148" s="217"/>
    </row>
    <row r="149" spans="3:8" x14ac:dyDescent="0.25">
      <c r="C149" s="217"/>
      <c r="D149" s="217"/>
      <c r="E149" s="217"/>
      <c r="F149" s="217"/>
      <c r="G149" s="217"/>
      <c r="H149" s="217"/>
    </row>
    <row r="150" spans="3:8" x14ac:dyDescent="0.25">
      <c r="C150" s="217"/>
      <c r="D150" s="217"/>
      <c r="E150" s="217"/>
      <c r="F150" s="217"/>
      <c r="G150" s="217"/>
      <c r="H150" s="217"/>
    </row>
    <row r="151" spans="3:8" x14ac:dyDescent="0.25">
      <c r="C151" s="217"/>
      <c r="D151" s="217"/>
      <c r="E151" s="217"/>
      <c r="F151" s="217"/>
      <c r="G151" s="217"/>
      <c r="H151" s="217"/>
    </row>
    <row r="152" spans="3:8" x14ac:dyDescent="0.25">
      <c r="C152" s="217"/>
      <c r="D152" s="217"/>
      <c r="E152" s="217"/>
      <c r="F152" s="217"/>
      <c r="G152" s="217"/>
      <c r="H152" s="217"/>
    </row>
    <row r="153" spans="3:8" x14ac:dyDescent="0.25">
      <c r="C153" s="217"/>
      <c r="D153" s="217"/>
      <c r="E153" s="217"/>
      <c r="F153" s="217"/>
      <c r="G153" s="217"/>
      <c r="H153" s="217"/>
    </row>
    <row r="154" spans="3:8" x14ac:dyDescent="0.25">
      <c r="C154" s="217"/>
      <c r="D154" s="217"/>
      <c r="E154" s="217"/>
      <c r="F154" s="217"/>
      <c r="G154" s="217"/>
      <c r="H154" s="217"/>
    </row>
    <row r="155" spans="3:8" x14ac:dyDescent="0.25">
      <c r="C155" s="217"/>
      <c r="D155" s="217"/>
      <c r="E155" s="217"/>
      <c r="F155" s="217"/>
      <c r="G155" s="217"/>
      <c r="H155" s="217"/>
    </row>
    <row r="156" spans="3:8" x14ac:dyDescent="0.25">
      <c r="C156" s="217"/>
      <c r="D156" s="217"/>
      <c r="E156" s="217"/>
      <c r="F156" s="217"/>
      <c r="G156" s="217"/>
      <c r="H156" s="217"/>
    </row>
    <row r="157" spans="3:8" x14ac:dyDescent="0.25">
      <c r="C157" s="217"/>
      <c r="D157" s="217"/>
      <c r="E157" s="217"/>
      <c r="F157" s="217"/>
      <c r="G157" s="217"/>
      <c r="H157" s="217"/>
    </row>
    <row r="158" spans="3:8" x14ac:dyDescent="0.25">
      <c r="C158" s="217"/>
      <c r="D158" s="217"/>
      <c r="E158" s="217"/>
      <c r="F158" s="217"/>
      <c r="G158" s="217"/>
      <c r="H158" s="217"/>
    </row>
    <row r="159" spans="3:8" x14ac:dyDescent="0.25">
      <c r="C159" s="217"/>
      <c r="D159" s="217"/>
      <c r="E159" s="217"/>
      <c r="F159" s="217"/>
      <c r="G159" s="217"/>
      <c r="H159" s="217"/>
    </row>
    <row r="160" spans="3:8" x14ac:dyDescent="0.25">
      <c r="C160" s="217"/>
      <c r="D160" s="217"/>
      <c r="E160" s="217"/>
      <c r="F160" s="217"/>
      <c r="G160" s="217"/>
      <c r="H160" s="217"/>
    </row>
    <row r="161" spans="3:8" x14ac:dyDescent="0.25">
      <c r="C161" s="217"/>
      <c r="D161" s="217"/>
      <c r="E161" s="217"/>
      <c r="F161" s="217"/>
      <c r="G161" s="217"/>
      <c r="H161" s="217"/>
    </row>
    <row r="162" spans="3:8" x14ac:dyDescent="0.25">
      <c r="C162" s="217"/>
      <c r="D162" s="217"/>
      <c r="E162" s="217"/>
      <c r="F162" s="217"/>
      <c r="G162" s="217"/>
      <c r="H162" s="217"/>
    </row>
    <row r="163" spans="3:8" x14ac:dyDescent="0.25">
      <c r="C163" s="217"/>
      <c r="D163" s="217"/>
      <c r="E163" s="217"/>
      <c r="F163" s="217"/>
      <c r="G163" s="217"/>
      <c r="H163" s="217"/>
    </row>
    <row r="164" spans="3:8" x14ac:dyDescent="0.25">
      <c r="C164" s="217"/>
      <c r="D164" s="217"/>
      <c r="E164" s="217"/>
      <c r="F164" s="217"/>
      <c r="G164" s="217"/>
      <c r="H164" s="217"/>
    </row>
    <row r="165" spans="3:8" x14ac:dyDescent="0.25">
      <c r="C165" s="217"/>
      <c r="D165" s="217"/>
      <c r="E165" s="217"/>
      <c r="F165" s="217"/>
      <c r="G165" s="217"/>
      <c r="H165" s="217"/>
    </row>
    <row r="166" spans="3:8" x14ac:dyDescent="0.25">
      <c r="C166" s="217"/>
      <c r="D166" s="217"/>
      <c r="E166" s="217"/>
      <c r="F166" s="217"/>
      <c r="G166" s="217"/>
      <c r="H166" s="217"/>
    </row>
    <row r="167" spans="3:8" x14ac:dyDescent="0.25">
      <c r="C167" s="217"/>
      <c r="D167" s="217"/>
      <c r="E167" s="217"/>
      <c r="F167" s="217"/>
      <c r="G167" s="217"/>
      <c r="H167" s="217"/>
    </row>
    <row r="168" spans="3:8" x14ac:dyDescent="0.25">
      <c r="C168" s="217"/>
      <c r="D168" s="217"/>
      <c r="E168" s="217"/>
      <c r="F168" s="217"/>
      <c r="G168" s="217"/>
      <c r="H168" s="217"/>
    </row>
    <row r="169" spans="3:8" x14ac:dyDescent="0.25">
      <c r="C169" s="217"/>
      <c r="D169" s="217"/>
      <c r="E169" s="217"/>
      <c r="F169" s="217"/>
      <c r="G169" s="217"/>
      <c r="H169" s="217"/>
    </row>
    <row r="170" spans="3:8" x14ac:dyDescent="0.25">
      <c r="C170" s="217"/>
      <c r="D170" s="217"/>
      <c r="E170" s="217"/>
      <c r="F170" s="217"/>
      <c r="G170" s="217"/>
      <c r="H170" s="217"/>
    </row>
    <row r="171" spans="3:8" x14ac:dyDescent="0.25">
      <c r="C171" s="217"/>
      <c r="D171" s="217"/>
      <c r="E171" s="217"/>
      <c r="F171" s="217"/>
      <c r="G171" s="217"/>
      <c r="H171" s="217"/>
    </row>
    <row r="172" spans="3:8" x14ac:dyDescent="0.25">
      <c r="C172" s="217"/>
      <c r="D172" s="217"/>
      <c r="E172" s="217"/>
      <c r="F172" s="217"/>
      <c r="G172" s="217"/>
      <c r="H172" s="217"/>
    </row>
    <row r="173" spans="3:8" x14ac:dyDescent="0.25">
      <c r="C173" s="217"/>
      <c r="D173" s="217"/>
      <c r="E173" s="217"/>
      <c r="F173" s="217"/>
      <c r="G173" s="217"/>
      <c r="H173" s="217"/>
    </row>
    <row r="174" spans="3:8" x14ac:dyDescent="0.25">
      <c r="C174" s="217"/>
      <c r="D174" s="217"/>
      <c r="E174" s="217"/>
      <c r="F174" s="217"/>
      <c r="G174" s="217"/>
      <c r="H174" s="217"/>
    </row>
    <row r="175" spans="3:8" x14ac:dyDescent="0.25">
      <c r="C175" s="217"/>
      <c r="D175" s="217"/>
      <c r="E175" s="217"/>
      <c r="F175" s="217"/>
      <c r="G175" s="217"/>
      <c r="H175" s="217"/>
    </row>
    <row r="176" spans="3:8" x14ac:dyDescent="0.25">
      <c r="C176" s="217"/>
      <c r="D176" s="217"/>
      <c r="E176" s="217"/>
      <c r="F176" s="217"/>
      <c r="G176" s="217"/>
      <c r="H176" s="217"/>
    </row>
    <row r="177" spans="3:8" x14ac:dyDescent="0.25">
      <c r="C177" s="217"/>
      <c r="D177" s="217"/>
      <c r="E177" s="217"/>
      <c r="F177" s="217"/>
      <c r="G177" s="217"/>
      <c r="H177" s="217"/>
    </row>
    <row r="178" spans="3:8" x14ac:dyDescent="0.25">
      <c r="C178" s="217"/>
      <c r="D178" s="217"/>
      <c r="E178" s="217"/>
      <c r="F178" s="217"/>
      <c r="G178" s="217"/>
      <c r="H178" s="217"/>
    </row>
    <row r="179" spans="3:8" x14ac:dyDescent="0.25">
      <c r="C179" s="217"/>
      <c r="D179" s="217"/>
      <c r="E179" s="217"/>
      <c r="F179" s="217"/>
      <c r="G179" s="217"/>
      <c r="H179" s="217"/>
    </row>
    <row r="180" spans="3:8" x14ac:dyDescent="0.25">
      <c r="C180" s="217"/>
      <c r="D180" s="217"/>
      <c r="E180" s="217"/>
      <c r="F180" s="217"/>
      <c r="G180" s="217"/>
      <c r="H180" s="217"/>
    </row>
    <row r="181" spans="3:8" x14ac:dyDescent="0.25">
      <c r="C181" s="217"/>
      <c r="D181" s="217"/>
      <c r="E181" s="217"/>
      <c r="F181" s="217"/>
      <c r="G181" s="217"/>
      <c r="H181" s="217"/>
    </row>
    <row r="182" spans="3:8" x14ac:dyDescent="0.25">
      <c r="C182" s="217"/>
      <c r="D182" s="217"/>
      <c r="E182" s="217"/>
      <c r="F182" s="217"/>
      <c r="G182" s="217"/>
      <c r="H182" s="217"/>
    </row>
    <row r="183" spans="3:8" x14ac:dyDescent="0.25">
      <c r="C183" s="217"/>
      <c r="D183" s="217"/>
      <c r="E183" s="217"/>
      <c r="F183" s="217"/>
      <c r="G183" s="217"/>
      <c r="H183" s="217"/>
    </row>
    <row r="184" spans="3:8" x14ac:dyDescent="0.25">
      <c r="C184" s="217"/>
      <c r="D184" s="217"/>
      <c r="E184" s="217"/>
      <c r="F184" s="217"/>
      <c r="G184" s="217"/>
      <c r="H184" s="217"/>
    </row>
    <row r="185" spans="3:8" x14ac:dyDescent="0.25">
      <c r="C185" s="217"/>
      <c r="D185" s="217"/>
      <c r="E185" s="217"/>
      <c r="F185" s="217"/>
      <c r="G185" s="217"/>
      <c r="H185" s="217"/>
    </row>
    <row r="186" spans="3:8" x14ac:dyDescent="0.25">
      <c r="C186" s="217"/>
      <c r="D186" s="217"/>
      <c r="E186" s="217"/>
      <c r="F186" s="217"/>
      <c r="G186" s="217"/>
      <c r="H186" s="217"/>
    </row>
    <row r="187" spans="3:8" x14ac:dyDescent="0.25">
      <c r="C187" s="217"/>
      <c r="D187" s="217"/>
      <c r="E187" s="217"/>
      <c r="F187" s="217"/>
      <c r="G187" s="217"/>
      <c r="H187" s="217"/>
    </row>
    <row r="188" spans="3:8" x14ac:dyDescent="0.25">
      <c r="C188" s="217"/>
      <c r="D188" s="217"/>
      <c r="E188" s="217"/>
      <c r="F188" s="217"/>
      <c r="G188" s="217"/>
      <c r="H188" s="217"/>
    </row>
    <row r="189" spans="3:8" x14ac:dyDescent="0.25">
      <c r="C189" s="217"/>
      <c r="D189" s="217"/>
      <c r="E189" s="217"/>
      <c r="F189" s="217"/>
      <c r="G189" s="217"/>
      <c r="H189" s="217"/>
    </row>
    <row r="190" spans="3:8" x14ac:dyDescent="0.25">
      <c r="C190" s="217"/>
      <c r="D190" s="217"/>
      <c r="E190" s="217"/>
      <c r="F190" s="217"/>
      <c r="G190" s="217"/>
      <c r="H190" s="217"/>
    </row>
    <row r="191" spans="3:8" x14ac:dyDescent="0.25">
      <c r="C191" s="217"/>
      <c r="D191" s="217"/>
      <c r="E191" s="217"/>
      <c r="F191" s="217"/>
      <c r="G191" s="217"/>
      <c r="H191" s="217"/>
    </row>
    <row r="192" spans="3:8" x14ac:dyDescent="0.25">
      <c r="C192" s="217"/>
      <c r="D192" s="217"/>
      <c r="E192" s="217"/>
      <c r="F192" s="217"/>
      <c r="G192" s="217"/>
      <c r="H192" s="217"/>
    </row>
    <row r="193" spans="3:8" x14ac:dyDescent="0.25">
      <c r="C193" s="217"/>
      <c r="D193" s="217"/>
      <c r="E193" s="217"/>
      <c r="F193" s="217"/>
      <c r="G193" s="217"/>
      <c r="H193" s="217"/>
    </row>
    <row r="194" spans="3:8" x14ac:dyDescent="0.25">
      <c r="C194" s="217"/>
      <c r="D194" s="217"/>
      <c r="E194" s="217"/>
      <c r="F194" s="217"/>
      <c r="G194" s="217"/>
      <c r="H194" s="217"/>
    </row>
    <row r="195" spans="3:8" x14ac:dyDescent="0.25">
      <c r="C195" s="217"/>
      <c r="D195" s="217"/>
      <c r="E195" s="217"/>
      <c r="F195" s="217"/>
      <c r="G195" s="217"/>
      <c r="H195" s="217"/>
    </row>
    <row r="196" spans="3:8" x14ac:dyDescent="0.25">
      <c r="C196" s="217"/>
      <c r="D196" s="217"/>
      <c r="E196" s="217"/>
      <c r="F196" s="217"/>
      <c r="G196" s="217"/>
      <c r="H196" s="217"/>
    </row>
    <row r="197" spans="3:8" x14ac:dyDescent="0.25">
      <c r="C197" s="217"/>
      <c r="D197" s="217"/>
      <c r="E197" s="217"/>
      <c r="F197" s="217"/>
      <c r="G197" s="217"/>
      <c r="H197" s="217"/>
    </row>
    <row r="198" spans="3:8" x14ac:dyDescent="0.25">
      <c r="C198" s="217"/>
      <c r="D198" s="217"/>
      <c r="E198" s="217"/>
      <c r="F198" s="217"/>
      <c r="G198" s="217"/>
      <c r="H198" s="217"/>
    </row>
    <row r="199" spans="3:8" x14ac:dyDescent="0.25">
      <c r="C199" s="217"/>
      <c r="D199" s="217"/>
      <c r="E199" s="217"/>
      <c r="F199" s="217"/>
      <c r="G199" s="217"/>
      <c r="H199" s="217"/>
    </row>
    <row r="200" spans="3:8" x14ac:dyDescent="0.25">
      <c r="C200" s="217"/>
      <c r="D200" s="217"/>
      <c r="E200" s="217"/>
      <c r="F200" s="217"/>
      <c r="G200" s="217"/>
      <c r="H200" s="217"/>
    </row>
    <row r="201" spans="3:8" x14ac:dyDescent="0.25">
      <c r="C201" s="217"/>
      <c r="D201" s="217"/>
      <c r="E201" s="217"/>
      <c r="F201" s="217"/>
      <c r="G201" s="217"/>
      <c r="H201" s="217"/>
    </row>
    <row r="202" spans="3:8" x14ac:dyDescent="0.25">
      <c r="C202" s="217"/>
      <c r="D202" s="217"/>
      <c r="E202" s="217"/>
      <c r="F202" s="217"/>
      <c r="G202" s="217"/>
      <c r="H202" s="217"/>
    </row>
    <row r="203" spans="3:8" x14ac:dyDescent="0.25">
      <c r="C203" s="217"/>
      <c r="D203" s="217"/>
      <c r="E203" s="217"/>
      <c r="F203" s="217"/>
      <c r="G203" s="217"/>
      <c r="H203" s="217"/>
    </row>
    <row r="204" spans="3:8" x14ac:dyDescent="0.25">
      <c r="C204" s="217"/>
      <c r="D204" s="217"/>
      <c r="E204" s="217"/>
      <c r="F204" s="217"/>
      <c r="G204" s="217"/>
      <c r="H204" s="217"/>
    </row>
    <row r="205" spans="3:8" x14ac:dyDescent="0.25">
      <c r="C205" s="217"/>
      <c r="D205" s="217"/>
      <c r="E205" s="217"/>
      <c r="F205" s="217"/>
      <c r="G205" s="217"/>
      <c r="H205" s="217"/>
    </row>
    <row r="206" spans="3:8" x14ac:dyDescent="0.25">
      <c r="C206" s="217"/>
      <c r="D206" s="217"/>
      <c r="E206" s="217"/>
      <c r="F206" s="217"/>
      <c r="G206" s="217"/>
      <c r="H206" s="217"/>
    </row>
    <row r="207" spans="3:8" x14ac:dyDescent="0.25">
      <c r="C207" s="217"/>
      <c r="D207" s="217"/>
      <c r="E207" s="217"/>
      <c r="F207" s="217"/>
      <c r="G207" s="217"/>
      <c r="H207" s="217"/>
    </row>
    <row r="208" spans="3:8" x14ac:dyDescent="0.25">
      <c r="C208" s="217"/>
      <c r="D208" s="217"/>
      <c r="E208" s="217"/>
      <c r="F208" s="217"/>
      <c r="G208" s="217"/>
      <c r="H208" s="217"/>
    </row>
    <row r="209" spans="3:8" x14ac:dyDescent="0.25">
      <c r="C209" s="217"/>
      <c r="D209" s="217"/>
      <c r="E209" s="217"/>
      <c r="F209" s="217"/>
      <c r="G209" s="217"/>
      <c r="H209" s="217"/>
    </row>
    <row r="210" spans="3:8" x14ac:dyDescent="0.25">
      <c r="C210" s="217"/>
      <c r="D210" s="217"/>
      <c r="E210" s="217"/>
      <c r="F210" s="217"/>
      <c r="G210" s="217"/>
      <c r="H210" s="217"/>
    </row>
    <row r="211" spans="3:8" x14ac:dyDescent="0.25">
      <c r="C211" s="217"/>
      <c r="D211" s="217"/>
      <c r="E211" s="217"/>
      <c r="F211" s="217"/>
      <c r="G211" s="217"/>
      <c r="H211" s="217"/>
    </row>
    <row r="212" spans="3:8" x14ac:dyDescent="0.25">
      <c r="C212" s="217"/>
      <c r="D212" s="217"/>
      <c r="E212" s="217"/>
      <c r="F212" s="217"/>
      <c r="G212" s="217"/>
      <c r="H212" s="217"/>
    </row>
    <row r="213" spans="3:8" x14ac:dyDescent="0.25">
      <c r="C213" s="217"/>
      <c r="D213" s="217"/>
      <c r="E213" s="217"/>
      <c r="F213" s="217"/>
      <c r="G213" s="217"/>
      <c r="H213" s="217"/>
    </row>
    <row r="214" spans="3:8" x14ac:dyDescent="0.25">
      <c r="C214" s="217"/>
      <c r="D214" s="217"/>
      <c r="E214" s="217"/>
      <c r="F214" s="217"/>
      <c r="G214" s="217"/>
      <c r="H214" s="217"/>
    </row>
    <row r="215" spans="3:8" x14ac:dyDescent="0.25">
      <c r="C215" s="217"/>
      <c r="D215" s="217"/>
      <c r="E215" s="217"/>
      <c r="F215" s="217"/>
      <c r="G215" s="217"/>
      <c r="H215" s="217"/>
    </row>
    <row r="216" spans="3:8" x14ac:dyDescent="0.25">
      <c r="C216" s="217"/>
      <c r="D216" s="217"/>
      <c r="E216" s="217"/>
      <c r="F216" s="217"/>
      <c r="G216" s="217"/>
      <c r="H216" s="217"/>
    </row>
    <row r="217" spans="3:8" x14ac:dyDescent="0.25">
      <c r="C217" s="217"/>
      <c r="D217" s="217"/>
      <c r="E217" s="217"/>
      <c r="F217" s="217"/>
      <c r="G217" s="217"/>
      <c r="H217" s="217"/>
    </row>
    <row r="218" spans="3:8" x14ac:dyDescent="0.25">
      <c r="C218" s="217"/>
      <c r="D218" s="217"/>
      <c r="E218" s="217"/>
      <c r="F218" s="217"/>
      <c r="G218" s="217"/>
      <c r="H218" s="217"/>
    </row>
    <row r="219" spans="3:8" x14ac:dyDescent="0.25">
      <c r="C219" s="217"/>
      <c r="D219" s="217"/>
      <c r="E219" s="217"/>
      <c r="F219" s="217"/>
      <c r="G219" s="217"/>
      <c r="H219" s="217"/>
    </row>
    <row r="220" spans="3:8" x14ac:dyDescent="0.25">
      <c r="C220" s="217"/>
      <c r="D220" s="217"/>
      <c r="E220" s="217"/>
      <c r="F220" s="217"/>
      <c r="G220" s="217"/>
      <c r="H220" s="217"/>
    </row>
    <row r="221" spans="3:8" x14ac:dyDescent="0.25">
      <c r="C221" s="217"/>
      <c r="D221" s="217"/>
      <c r="E221" s="217"/>
      <c r="F221" s="217"/>
      <c r="G221" s="217"/>
      <c r="H221" s="217"/>
    </row>
    <row r="222" spans="3:8" x14ac:dyDescent="0.25">
      <c r="C222" s="217"/>
      <c r="D222" s="217"/>
      <c r="E222" s="217"/>
      <c r="F222" s="217"/>
      <c r="G222" s="217"/>
      <c r="H222" s="217"/>
    </row>
    <row r="223" spans="3:8" x14ac:dyDescent="0.25">
      <c r="C223" s="217"/>
      <c r="D223" s="217"/>
      <c r="E223" s="217"/>
      <c r="F223" s="217"/>
      <c r="G223" s="217"/>
      <c r="H223" s="217"/>
    </row>
    <row r="224" spans="3:8" x14ac:dyDescent="0.25">
      <c r="C224" s="217"/>
      <c r="D224" s="217"/>
      <c r="E224" s="217"/>
      <c r="F224" s="217"/>
      <c r="G224" s="217"/>
      <c r="H224" s="217"/>
    </row>
    <row r="225" spans="3:8" x14ac:dyDescent="0.25">
      <c r="C225" s="217"/>
      <c r="D225" s="217"/>
      <c r="E225" s="217"/>
      <c r="F225" s="217"/>
      <c r="G225" s="217"/>
      <c r="H225" s="217"/>
    </row>
    <row r="226" spans="3:8" x14ac:dyDescent="0.25">
      <c r="C226" s="217"/>
      <c r="D226" s="217"/>
      <c r="E226" s="217"/>
      <c r="F226" s="217"/>
      <c r="G226" s="217"/>
      <c r="H226" s="217"/>
    </row>
    <row r="227" spans="3:8" x14ac:dyDescent="0.25">
      <c r="C227" s="217"/>
      <c r="D227" s="217"/>
      <c r="E227" s="217"/>
      <c r="F227" s="217"/>
      <c r="G227" s="217"/>
      <c r="H227" s="217"/>
    </row>
    <row r="228" spans="3:8" x14ac:dyDescent="0.25">
      <c r="C228" s="217"/>
      <c r="D228" s="217"/>
      <c r="E228" s="217"/>
      <c r="F228" s="217"/>
      <c r="G228" s="217"/>
      <c r="H228" s="217"/>
    </row>
    <row r="229" spans="3:8" x14ac:dyDescent="0.25">
      <c r="C229" s="217"/>
      <c r="D229" s="217"/>
      <c r="E229" s="217"/>
      <c r="F229" s="217"/>
      <c r="G229" s="217"/>
      <c r="H229" s="217"/>
    </row>
    <row r="230" spans="3:8" x14ac:dyDescent="0.25">
      <c r="C230" s="217"/>
      <c r="D230" s="217"/>
      <c r="E230" s="217"/>
      <c r="F230" s="217"/>
      <c r="G230" s="217"/>
      <c r="H230" s="217"/>
    </row>
    <row r="231" spans="3:8" x14ac:dyDescent="0.25">
      <c r="C231" s="217"/>
      <c r="D231" s="217"/>
      <c r="E231" s="217"/>
      <c r="F231" s="217"/>
      <c r="G231" s="217"/>
      <c r="H231" s="217"/>
    </row>
    <row r="232" spans="3:8" x14ac:dyDescent="0.25">
      <c r="C232" s="217"/>
      <c r="D232" s="217"/>
      <c r="E232" s="217"/>
      <c r="F232" s="217"/>
      <c r="G232" s="217"/>
      <c r="H232" s="217"/>
    </row>
    <row r="233" spans="3:8" x14ac:dyDescent="0.25">
      <c r="C233" s="217"/>
      <c r="D233" s="217"/>
      <c r="E233" s="217"/>
      <c r="F233" s="217"/>
      <c r="G233" s="217"/>
      <c r="H233" s="217"/>
    </row>
    <row r="234" spans="3:8" x14ac:dyDescent="0.25">
      <c r="C234" s="217"/>
      <c r="D234" s="217"/>
      <c r="E234" s="217"/>
      <c r="F234" s="217"/>
      <c r="G234" s="217"/>
      <c r="H234" s="217"/>
    </row>
    <row r="235" spans="3:8" x14ac:dyDescent="0.25">
      <c r="C235" s="217"/>
      <c r="D235" s="217"/>
      <c r="E235" s="217"/>
      <c r="F235" s="217"/>
      <c r="G235" s="217"/>
      <c r="H235" s="217"/>
    </row>
    <row r="236" spans="3:8" x14ac:dyDescent="0.25">
      <c r="C236" s="217"/>
      <c r="D236" s="217"/>
      <c r="E236" s="217"/>
      <c r="F236" s="217"/>
      <c r="G236" s="217"/>
      <c r="H236" s="217"/>
    </row>
    <row r="237" spans="3:8" x14ac:dyDescent="0.25">
      <c r="C237" s="217"/>
      <c r="D237" s="217"/>
      <c r="E237" s="217"/>
      <c r="F237" s="217"/>
      <c r="G237" s="217"/>
      <c r="H237" s="217"/>
    </row>
    <row r="238" spans="3:8" x14ac:dyDescent="0.25">
      <c r="C238" s="217"/>
      <c r="D238" s="217"/>
      <c r="E238" s="217"/>
      <c r="F238" s="217"/>
      <c r="G238" s="217"/>
      <c r="H238" s="217"/>
    </row>
    <row r="239" spans="3:8" x14ac:dyDescent="0.25">
      <c r="C239" s="217"/>
      <c r="D239" s="217"/>
      <c r="E239" s="217"/>
      <c r="F239" s="217"/>
      <c r="G239" s="217"/>
      <c r="H239" s="217"/>
    </row>
    <row r="240" spans="3:8" x14ac:dyDescent="0.25">
      <c r="C240" s="217"/>
      <c r="D240" s="217"/>
      <c r="E240" s="217"/>
      <c r="F240" s="217"/>
      <c r="G240" s="217"/>
      <c r="H240" s="217"/>
    </row>
    <row r="241" spans="3:8" x14ac:dyDescent="0.25">
      <c r="C241" s="217"/>
      <c r="D241" s="217"/>
      <c r="E241" s="217"/>
      <c r="F241" s="217"/>
      <c r="G241" s="217"/>
      <c r="H241" s="217"/>
    </row>
    <row r="242" spans="3:8" x14ac:dyDescent="0.25">
      <c r="C242" s="217"/>
      <c r="D242" s="217"/>
      <c r="E242" s="217"/>
      <c r="F242" s="217"/>
      <c r="G242" s="217"/>
      <c r="H242" s="217"/>
    </row>
    <row r="243" spans="3:8" x14ac:dyDescent="0.25">
      <c r="C243" s="217"/>
      <c r="D243" s="217"/>
      <c r="E243" s="217"/>
      <c r="F243" s="217"/>
      <c r="G243" s="217"/>
      <c r="H243" s="217"/>
    </row>
    <row r="244" spans="3:8" x14ac:dyDescent="0.25">
      <c r="C244" s="217"/>
      <c r="D244" s="217"/>
      <c r="E244" s="217"/>
      <c r="F244" s="217"/>
      <c r="G244" s="217"/>
      <c r="H244" s="217"/>
    </row>
    <row r="245" spans="3:8" x14ac:dyDescent="0.25">
      <c r="C245" s="217"/>
      <c r="D245" s="217"/>
      <c r="E245" s="217"/>
      <c r="F245" s="217"/>
      <c r="G245" s="217"/>
      <c r="H245" s="217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1" orientation="landscape" r:id="rId1"/>
  <headerFooter>
    <oddFooter>&amp;RPag.  &amp;P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A51F3F-8183-405B-9788-394AAAC5BA57}">
  <sheetPr>
    <pageSetUpPr fitToPage="1"/>
  </sheetPr>
  <dimension ref="A1:Q244"/>
  <sheetViews>
    <sheetView showGridLines="0" zoomScale="80" zoomScaleNormal="80" workbookViewId="0">
      <pane xSplit="1" topLeftCell="B1" activePane="topRight" state="frozen"/>
      <selection pane="topRight" activeCell="B1" sqref="B1"/>
    </sheetView>
  </sheetViews>
  <sheetFormatPr defaultColWidth="8.85546875" defaultRowHeight="15" x14ac:dyDescent="0.25"/>
  <cols>
    <col min="1" max="1" width="42.85546875" style="222" customWidth="1"/>
    <col min="2" max="2" width="12" style="217" customWidth="1"/>
    <col min="3" max="11" width="11.85546875" style="217" customWidth="1"/>
    <col min="12" max="14" width="11.85546875" style="375" customWidth="1"/>
    <col min="15" max="15" width="8.85546875" style="384"/>
    <col min="16" max="16" width="8.85546875" style="375"/>
    <col min="17" max="17" width="9.28515625" style="375" customWidth="1"/>
  </cols>
  <sheetData>
    <row r="1" spans="1:17" ht="51" customHeight="1" x14ac:dyDescent="0.25"/>
    <row r="2" spans="1:17" ht="15.75" x14ac:dyDescent="0.25">
      <c r="A2" s="492"/>
      <c r="B2" s="492"/>
      <c r="C2" s="492"/>
      <c r="D2" s="492"/>
      <c r="E2" s="492"/>
      <c r="F2" s="492"/>
      <c r="G2" s="492"/>
    </row>
    <row r="3" spans="1:17" ht="15.75" x14ac:dyDescent="0.25">
      <c r="A3" s="492"/>
      <c r="B3" s="492"/>
      <c r="C3" s="492"/>
      <c r="D3" s="492"/>
      <c r="E3" s="492"/>
      <c r="F3" s="492"/>
      <c r="G3" s="492"/>
    </row>
    <row r="4" spans="1:17" ht="21" customHeight="1" x14ac:dyDescent="0.25"/>
    <row r="5" spans="1:17" s="374" customFormat="1" ht="18.75" customHeight="1" x14ac:dyDescent="0.25">
      <c r="A5" s="493" t="s">
        <v>253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</row>
    <row r="6" spans="1:17" s="374" customFormat="1" ht="20.25" customHeight="1" x14ac:dyDescent="0.25">
      <c r="A6" s="493" t="s">
        <v>310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</row>
    <row r="7" spans="1:17" s="225" customFormat="1" ht="22.5" customHeight="1" x14ac:dyDescent="0.2">
      <c r="A7" s="494" t="s">
        <v>3</v>
      </c>
      <c r="B7" s="496" t="s">
        <v>255</v>
      </c>
      <c r="C7" s="381" t="s">
        <v>256</v>
      </c>
      <c r="D7" s="381" t="s">
        <v>257</v>
      </c>
      <c r="E7" s="381" t="s">
        <v>258</v>
      </c>
      <c r="F7" s="381" t="s">
        <v>259</v>
      </c>
      <c r="G7" s="381" t="s">
        <v>260</v>
      </c>
      <c r="H7" s="381" t="s">
        <v>261</v>
      </c>
      <c r="I7" s="381" t="s">
        <v>262</v>
      </c>
      <c r="J7" s="381" t="s">
        <v>263</v>
      </c>
      <c r="K7" s="381" t="s">
        <v>264</v>
      </c>
      <c r="L7" s="381" t="s">
        <v>265</v>
      </c>
      <c r="M7" s="381" t="s">
        <v>266</v>
      </c>
      <c r="N7" s="381" t="s">
        <v>267</v>
      </c>
      <c r="O7" s="498" t="s">
        <v>268</v>
      </c>
      <c r="P7" s="499"/>
      <c r="Q7" s="500"/>
    </row>
    <row r="8" spans="1:17" s="225" customFormat="1" ht="18" customHeight="1" x14ac:dyDescent="0.2">
      <c r="A8" s="495"/>
      <c r="B8" s="497"/>
      <c r="C8" s="381" t="s">
        <v>269</v>
      </c>
      <c r="D8" s="381" t="s">
        <v>269</v>
      </c>
      <c r="E8" s="381" t="s">
        <v>269</v>
      </c>
      <c r="F8" s="381" t="s">
        <v>269</v>
      </c>
      <c r="G8" s="381" t="s">
        <v>269</v>
      </c>
      <c r="H8" s="381" t="s">
        <v>269</v>
      </c>
      <c r="I8" s="381" t="s">
        <v>269</v>
      </c>
      <c r="J8" s="381" t="s">
        <v>269</v>
      </c>
      <c r="K8" s="381" t="s">
        <v>269</v>
      </c>
      <c r="L8" s="381" t="s">
        <v>269</v>
      </c>
      <c r="M8" s="381" t="s">
        <v>269</v>
      </c>
      <c r="N8" s="381" t="s">
        <v>269</v>
      </c>
      <c r="O8" s="383" t="s">
        <v>270</v>
      </c>
      <c r="P8" s="381" t="s">
        <v>269</v>
      </c>
      <c r="Q8" s="381" t="s">
        <v>1</v>
      </c>
    </row>
    <row r="9" spans="1:17" ht="33.75" customHeight="1" x14ac:dyDescent="0.25">
      <c r="A9" s="355" t="s">
        <v>314</v>
      </c>
      <c r="B9" s="356">
        <v>48</v>
      </c>
      <c r="C9" s="423">
        <v>40</v>
      </c>
      <c r="D9" s="423">
        <v>35</v>
      </c>
      <c r="E9" s="423">
        <v>0</v>
      </c>
      <c r="F9" s="423">
        <v>2</v>
      </c>
      <c r="G9" s="423">
        <v>4</v>
      </c>
      <c r="H9" s="460">
        <v>3</v>
      </c>
      <c r="I9" s="423">
        <v>79</v>
      </c>
      <c r="J9" s="423">
        <v>97</v>
      </c>
      <c r="K9" s="423">
        <v>90</v>
      </c>
      <c r="L9" s="423">
        <v>62</v>
      </c>
      <c r="M9" s="423">
        <v>67</v>
      </c>
      <c r="N9" s="423">
        <v>52</v>
      </c>
      <c r="O9" s="387">
        <f>B9*(IF(C9="",0,1)+IF(D9="",0,1)+IF(E9="",0,1)+IF(F9="",0,1)+IF(G9="",0,1)+IF(H9="",0,1)+IF(I9="",0,1)+IF(J9="",0,1)+IF(K9="",0,1)+IF(L9="",0,1)+IF(M9="",0,1)+IF(N9="",0,1))</f>
        <v>576</v>
      </c>
      <c r="P9" s="387">
        <f>SUM(C9:N9)</f>
        <v>531</v>
      </c>
      <c r="Q9" s="388">
        <f t="shared" ref="Q9:Q13" si="0">IF(O9=0,"-",P9/O9)</f>
        <v>0.921875</v>
      </c>
    </row>
    <row r="10" spans="1:17" ht="33.75" customHeight="1" x14ac:dyDescent="0.25">
      <c r="A10" s="355" t="s">
        <v>315</v>
      </c>
      <c r="B10" s="356">
        <v>600</v>
      </c>
      <c r="C10" s="423">
        <v>290</v>
      </c>
      <c r="D10" s="423">
        <v>277</v>
      </c>
      <c r="E10" s="423">
        <v>225</v>
      </c>
      <c r="F10" s="423">
        <v>138</v>
      </c>
      <c r="G10" s="423">
        <v>331</v>
      </c>
      <c r="H10" s="460">
        <v>332</v>
      </c>
      <c r="I10" s="423">
        <v>380</v>
      </c>
      <c r="J10" s="423">
        <v>442</v>
      </c>
      <c r="K10" s="423">
        <v>450</v>
      </c>
      <c r="L10" s="423">
        <v>332</v>
      </c>
      <c r="M10" s="423">
        <v>210</v>
      </c>
      <c r="N10" s="423">
        <v>219</v>
      </c>
      <c r="O10" s="387">
        <f>B10*(IF(C10="",0,1)+IF(D10="",0,1)+IF(E10="",0,1)+IF(F10="",0,1)+IF(G10="",0,1)+IF(H10="",0,1)+IF(I10="",0,1)+IF(J10="",0,1)+IF(K10="",0,1)+IF(L10="",0,1)+IF(M10="",0,1)+IF(N10="",0,1))</f>
        <v>7200</v>
      </c>
      <c r="P10" s="387">
        <f>SUM(C10:N10)</f>
        <v>3626</v>
      </c>
      <c r="Q10" s="388">
        <f t="shared" si="0"/>
        <v>0.50361111111111112</v>
      </c>
    </row>
    <row r="11" spans="1:17" ht="33.75" customHeight="1" x14ac:dyDescent="0.25">
      <c r="A11" s="355" t="s">
        <v>311</v>
      </c>
      <c r="B11" s="356">
        <v>80</v>
      </c>
      <c r="C11" s="423">
        <v>45</v>
      </c>
      <c r="D11" s="423">
        <v>33</v>
      </c>
      <c r="E11" s="423">
        <v>61</v>
      </c>
      <c r="F11" s="423">
        <v>1</v>
      </c>
      <c r="G11" s="423">
        <v>2</v>
      </c>
      <c r="H11" s="460">
        <v>1</v>
      </c>
      <c r="I11" s="423">
        <v>56</v>
      </c>
      <c r="J11" s="423">
        <v>50</v>
      </c>
      <c r="K11" s="423">
        <v>33</v>
      </c>
      <c r="L11" s="423">
        <v>30</v>
      </c>
      <c r="M11" s="423">
        <v>43</v>
      </c>
      <c r="N11" s="423">
        <v>36</v>
      </c>
      <c r="O11" s="387">
        <f>B11*(IF(C11="",0,1)+IF(D11="",0,1)+IF(E11="",0,1)+IF(F11="",0,1)+IF(G11="",0,1)+IF(H11="",0,1)+IF(I11="",0,1)+IF(J11="",0,1)+IF(K11="",0,1)+IF(L11="",0,1)+IF(M11="",0,1)+IF(N11="",0,1))</f>
        <v>960</v>
      </c>
      <c r="P11" s="387">
        <f>SUM(C11:N11)</f>
        <v>391</v>
      </c>
      <c r="Q11" s="388">
        <f t="shared" si="0"/>
        <v>0.40729166666666666</v>
      </c>
    </row>
    <row r="12" spans="1:17" ht="33.75" customHeight="1" thickBot="1" x14ac:dyDescent="0.3">
      <c r="A12" s="355" t="s">
        <v>312</v>
      </c>
      <c r="B12" s="356">
        <v>200</v>
      </c>
      <c r="C12" s="423">
        <v>94</v>
      </c>
      <c r="D12" s="423">
        <v>87</v>
      </c>
      <c r="E12" s="423">
        <v>8</v>
      </c>
      <c r="F12" s="423">
        <v>21</v>
      </c>
      <c r="G12" s="423">
        <v>90</v>
      </c>
      <c r="H12" s="460">
        <v>124</v>
      </c>
      <c r="I12" s="423">
        <v>100</v>
      </c>
      <c r="J12" s="423">
        <v>116</v>
      </c>
      <c r="K12" s="423">
        <v>130</v>
      </c>
      <c r="L12" s="423">
        <v>84</v>
      </c>
      <c r="M12" s="423">
        <v>59</v>
      </c>
      <c r="N12" s="423">
        <v>65</v>
      </c>
      <c r="O12" s="387">
        <f>B12*(IF(C12="",0,1)+IF(D12="",0,1)+IF(E12="",0,1)+IF(F12="",0,1)+IF(G12="",0,1)+IF(H12="",0,1)+IF(I12="",0,1)+IF(J12="",0,1)+IF(K12="",0,1)+IF(L12="",0,1)+IF(M12="",0,1)+IF(N12="",0,1))</f>
        <v>2400</v>
      </c>
      <c r="P12" s="387">
        <f>SUM(C12:N12)</f>
        <v>978</v>
      </c>
      <c r="Q12" s="403">
        <f t="shared" si="0"/>
        <v>0.40749999999999997</v>
      </c>
    </row>
    <row r="13" spans="1:17" s="98" customFormat="1" ht="21.75" customHeight="1" x14ac:dyDescent="0.25">
      <c r="A13" s="373" t="s">
        <v>2</v>
      </c>
      <c r="B13" s="363">
        <f t="shared" ref="B13:P13" si="1">SUM(B9:B12)</f>
        <v>928</v>
      </c>
      <c r="C13" s="363">
        <f t="shared" si="1"/>
        <v>469</v>
      </c>
      <c r="D13" s="363">
        <f t="shared" si="1"/>
        <v>432</v>
      </c>
      <c r="E13" s="363">
        <f t="shared" si="1"/>
        <v>294</v>
      </c>
      <c r="F13" s="363">
        <f t="shared" si="1"/>
        <v>162</v>
      </c>
      <c r="G13" s="363">
        <f t="shared" si="1"/>
        <v>427</v>
      </c>
      <c r="H13" s="363">
        <f t="shared" si="1"/>
        <v>460</v>
      </c>
      <c r="I13" s="363">
        <f t="shared" si="1"/>
        <v>615</v>
      </c>
      <c r="J13" s="363">
        <f t="shared" si="1"/>
        <v>705</v>
      </c>
      <c r="K13" s="363">
        <f t="shared" si="1"/>
        <v>703</v>
      </c>
      <c r="L13" s="363">
        <f t="shared" si="1"/>
        <v>508</v>
      </c>
      <c r="M13" s="363">
        <f t="shared" si="1"/>
        <v>379</v>
      </c>
      <c r="N13" s="363">
        <f t="shared" si="1"/>
        <v>372</v>
      </c>
      <c r="O13" s="363">
        <f t="shared" si="1"/>
        <v>11136</v>
      </c>
      <c r="P13" s="363">
        <f t="shared" si="1"/>
        <v>5526</v>
      </c>
      <c r="Q13" s="404">
        <f t="shared" si="0"/>
        <v>0.49622844827586204</v>
      </c>
    </row>
    <row r="14" spans="1:17" ht="15.75" x14ac:dyDescent="0.25">
      <c r="L14" s="386"/>
      <c r="M14" s="386"/>
      <c r="N14" s="386"/>
      <c r="O14" s="396"/>
      <c r="P14" s="395"/>
      <c r="Q14" s="395"/>
    </row>
    <row r="15" spans="1:17" ht="15.75" x14ac:dyDescent="0.25">
      <c r="L15" s="386"/>
      <c r="M15" s="386"/>
      <c r="N15" s="386"/>
      <c r="O15" s="396"/>
      <c r="P15" s="395"/>
      <c r="Q15" s="395"/>
    </row>
    <row r="16" spans="1:17" ht="15.75" x14ac:dyDescent="0.25">
      <c r="A16" s="368" t="s">
        <v>254</v>
      </c>
      <c r="L16" s="386"/>
      <c r="M16" s="386"/>
      <c r="N16" s="386"/>
      <c r="O16" s="396"/>
      <c r="P16" s="395"/>
      <c r="Q16" s="395"/>
    </row>
    <row r="17" spans="1:17" ht="15.75" x14ac:dyDescent="0.25">
      <c r="L17" s="386"/>
      <c r="M17" s="386"/>
      <c r="N17" s="386"/>
      <c r="O17" s="396"/>
      <c r="P17" s="395"/>
      <c r="Q17" s="395"/>
    </row>
    <row r="18" spans="1:17" ht="15.75" x14ac:dyDescent="0.25">
      <c r="L18" s="386"/>
      <c r="M18" s="386"/>
      <c r="N18" s="386"/>
      <c r="O18" s="396"/>
      <c r="P18" s="395"/>
      <c r="Q18" s="395"/>
    </row>
    <row r="19" spans="1:17" ht="15.75" x14ac:dyDescent="0.25">
      <c r="L19" s="386"/>
      <c r="M19" s="386"/>
      <c r="N19" s="386"/>
      <c r="O19" s="396"/>
      <c r="P19" s="395"/>
      <c r="Q19" s="395"/>
    </row>
    <row r="20" spans="1:17" ht="15.75" x14ac:dyDescent="0.25">
      <c r="L20" s="386"/>
      <c r="M20" s="386"/>
      <c r="N20" s="386"/>
      <c r="O20" s="396"/>
      <c r="P20" s="395"/>
      <c r="Q20" s="395"/>
    </row>
    <row r="21" spans="1:17" ht="15.75" x14ac:dyDescent="0.25">
      <c r="L21" s="386"/>
      <c r="M21" s="386"/>
      <c r="N21" s="386"/>
      <c r="O21" s="396"/>
      <c r="P21" s="395"/>
      <c r="Q21" s="395"/>
    </row>
    <row r="22" spans="1:17" ht="15.75" x14ac:dyDescent="0.25">
      <c r="L22" s="386"/>
      <c r="M22" s="386"/>
      <c r="N22" s="386"/>
      <c r="O22" s="396"/>
      <c r="P22" s="395"/>
      <c r="Q22" s="395"/>
    </row>
    <row r="23" spans="1:17" ht="15.75" x14ac:dyDescent="0.25">
      <c r="L23" s="386"/>
      <c r="M23" s="386"/>
      <c r="N23" s="386"/>
      <c r="O23" s="396"/>
      <c r="P23" s="395"/>
      <c r="Q23" s="395"/>
    </row>
    <row r="24" spans="1:17" ht="15.75" x14ac:dyDescent="0.25">
      <c r="L24" s="386"/>
      <c r="M24" s="386"/>
      <c r="N24" s="386"/>
      <c r="O24" s="396"/>
      <c r="P24" s="395"/>
      <c r="Q24" s="395"/>
    </row>
    <row r="25" spans="1:17" ht="15.75" x14ac:dyDescent="0.25">
      <c r="L25" s="386"/>
      <c r="M25" s="386"/>
      <c r="N25" s="386"/>
      <c r="O25" s="396"/>
      <c r="P25" s="395"/>
      <c r="Q25" s="395"/>
    </row>
    <row r="26" spans="1:17" ht="15.75" x14ac:dyDescent="0.25">
      <c r="L26" s="386"/>
      <c r="M26" s="386"/>
      <c r="N26" s="386"/>
      <c r="O26" s="396"/>
      <c r="P26" s="395"/>
      <c r="Q26" s="395"/>
    </row>
    <row r="27" spans="1:17" ht="15.75" x14ac:dyDescent="0.25">
      <c r="L27" s="386"/>
      <c r="M27" s="386"/>
      <c r="N27" s="386"/>
      <c r="O27" s="396"/>
      <c r="P27" s="395"/>
      <c r="Q27" s="395"/>
    </row>
    <row r="28" spans="1:17" ht="15.75" x14ac:dyDescent="0.25">
      <c r="L28" s="386"/>
      <c r="M28" s="386"/>
      <c r="N28" s="386"/>
      <c r="O28" s="396"/>
      <c r="P28" s="395"/>
      <c r="Q28" s="395"/>
    </row>
    <row r="29" spans="1:17" ht="15.75" x14ac:dyDescent="0.25">
      <c r="L29" s="386"/>
      <c r="M29" s="386"/>
      <c r="N29" s="386"/>
      <c r="O29" s="396"/>
      <c r="P29" s="395"/>
      <c r="Q29" s="395"/>
    </row>
    <row r="30" spans="1:17" ht="15.75" x14ac:dyDescent="0.25">
      <c r="L30" s="386"/>
      <c r="M30" s="386"/>
      <c r="N30" s="386"/>
      <c r="O30" s="396"/>
      <c r="P30" s="395"/>
      <c r="Q30" s="395"/>
    </row>
    <row r="31" spans="1:17" ht="15.75" x14ac:dyDescent="0.25">
      <c r="L31" s="386"/>
      <c r="M31" s="386"/>
      <c r="N31" s="386"/>
      <c r="O31" s="396"/>
      <c r="P31" s="395"/>
      <c r="Q31" s="395"/>
    </row>
    <row r="32" spans="1:17" s="384" customFormat="1" x14ac:dyDescent="0.25">
      <c r="A32" s="222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400"/>
      <c r="M32" s="400"/>
      <c r="N32" s="400"/>
      <c r="P32" s="375"/>
      <c r="Q32" s="375"/>
    </row>
    <row r="33" spans="1:17" s="384" customFormat="1" x14ac:dyDescent="0.25">
      <c r="A33" s="222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400"/>
      <c r="M33" s="400"/>
      <c r="N33" s="400"/>
      <c r="P33" s="375"/>
      <c r="Q33" s="375"/>
    </row>
    <row r="34" spans="1:17" s="384" customFormat="1" x14ac:dyDescent="0.25">
      <c r="A34" s="222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400"/>
      <c r="M34" s="400"/>
      <c r="N34" s="400"/>
      <c r="P34" s="375"/>
      <c r="Q34" s="375"/>
    </row>
    <row r="35" spans="1:17" s="384" customFormat="1" x14ac:dyDescent="0.25">
      <c r="A35" s="222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400"/>
      <c r="M35" s="400"/>
      <c r="N35" s="400"/>
      <c r="P35" s="375"/>
      <c r="Q35" s="375"/>
    </row>
    <row r="36" spans="1:17" s="384" customFormat="1" x14ac:dyDescent="0.25">
      <c r="A36" s="222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400"/>
      <c r="M36" s="400"/>
      <c r="N36" s="400"/>
      <c r="P36" s="375"/>
      <c r="Q36" s="375"/>
    </row>
    <row r="37" spans="1:17" s="384" customFormat="1" x14ac:dyDescent="0.25">
      <c r="A37" s="222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400"/>
      <c r="M37" s="400"/>
      <c r="N37" s="400"/>
      <c r="P37" s="375"/>
      <c r="Q37" s="375"/>
    </row>
    <row r="38" spans="1:17" s="384" customFormat="1" x14ac:dyDescent="0.25">
      <c r="A38" s="222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400"/>
      <c r="M38" s="400"/>
      <c r="N38" s="400"/>
      <c r="P38" s="375"/>
      <c r="Q38" s="375"/>
    </row>
    <row r="39" spans="1:17" s="384" customFormat="1" x14ac:dyDescent="0.25">
      <c r="A39" s="222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400"/>
      <c r="M39" s="400"/>
      <c r="N39" s="400"/>
      <c r="P39" s="375"/>
      <c r="Q39" s="375"/>
    </row>
    <row r="40" spans="1:17" s="384" customFormat="1" x14ac:dyDescent="0.25">
      <c r="A40" s="222"/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400"/>
      <c r="M40" s="400"/>
      <c r="N40" s="400"/>
      <c r="P40" s="375"/>
      <c r="Q40" s="375"/>
    </row>
    <row r="41" spans="1:17" s="384" customFormat="1" x14ac:dyDescent="0.25">
      <c r="A41" s="222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400"/>
      <c r="M41" s="400"/>
      <c r="N41" s="400"/>
      <c r="P41" s="375"/>
      <c r="Q41" s="375"/>
    </row>
    <row r="42" spans="1:17" s="384" customFormat="1" x14ac:dyDescent="0.25">
      <c r="A42" s="222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400"/>
      <c r="M42" s="400"/>
      <c r="N42" s="400"/>
      <c r="P42" s="375"/>
      <c r="Q42" s="375"/>
    </row>
    <row r="43" spans="1:17" s="384" customFormat="1" x14ac:dyDescent="0.25">
      <c r="A43" s="222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400"/>
      <c r="M43" s="400"/>
      <c r="N43" s="400"/>
      <c r="P43" s="375"/>
      <c r="Q43" s="375"/>
    </row>
    <row r="44" spans="1:17" s="384" customFormat="1" x14ac:dyDescent="0.25">
      <c r="A44" s="222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400"/>
      <c r="M44" s="400"/>
      <c r="N44" s="400"/>
      <c r="P44" s="375"/>
      <c r="Q44" s="375"/>
    </row>
    <row r="45" spans="1:17" s="384" customFormat="1" x14ac:dyDescent="0.25">
      <c r="A45" s="222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400"/>
      <c r="M45" s="400"/>
      <c r="N45" s="400"/>
      <c r="P45" s="375"/>
      <c r="Q45" s="375"/>
    </row>
    <row r="46" spans="1:17" s="384" customFormat="1" x14ac:dyDescent="0.25">
      <c r="A46" s="222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400"/>
      <c r="M46" s="400"/>
      <c r="N46" s="400"/>
      <c r="P46" s="375"/>
      <c r="Q46" s="375"/>
    </row>
    <row r="47" spans="1:17" s="384" customFormat="1" x14ac:dyDescent="0.25">
      <c r="A47" s="222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400"/>
      <c r="M47" s="400"/>
      <c r="N47" s="400"/>
      <c r="P47" s="375"/>
      <c r="Q47" s="375"/>
    </row>
    <row r="48" spans="1:17" s="384" customFormat="1" x14ac:dyDescent="0.25">
      <c r="A48" s="222"/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400"/>
      <c r="M48" s="400"/>
      <c r="N48" s="400"/>
      <c r="P48" s="375"/>
      <c r="Q48" s="375"/>
    </row>
    <row r="49" spans="1:17" s="384" customFormat="1" x14ac:dyDescent="0.25">
      <c r="A49" s="222"/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400"/>
      <c r="M49" s="400"/>
      <c r="N49" s="400"/>
      <c r="P49" s="375"/>
      <c r="Q49" s="375"/>
    </row>
    <row r="50" spans="1:17" s="384" customFormat="1" x14ac:dyDescent="0.25">
      <c r="A50" s="222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400"/>
      <c r="M50" s="400"/>
      <c r="N50" s="400"/>
      <c r="P50" s="375"/>
      <c r="Q50" s="375"/>
    </row>
    <row r="51" spans="1:17" s="384" customFormat="1" x14ac:dyDescent="0.25">
      <c r="A51" s="222"/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400"/>
      <c r="M51" s="400"/>
      <c r="N51" s="400"/>
      <c r="P51" s="375"/>
      <c r="Q51" s="375"/>
    </row>
    <row r="52" spans="1:17" s="384" customFormat="1" x14ac:dyDescent="0.25">
      <c r="A52" s="222"/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400"/>
      <c r="M52" s="400"/>
      <c r="N52" s="400"/>
      <c r="P52" s="375"/>
      <c r="Q52" s="375"/>
    </row>
    <row r="53" spans="1:17" s="384" customFormat="1" x14ac:dyDescent="0.25">
      <c r="A53" s="222"/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400"/>
      <c r="M53" s="400"/>
      <c r="N53" s="400"/>
      <c r="P53" s="375"/>
      <c r="Q53" s="375"/>
    </row>
    <row r="54" spans="1:17" s="384" customFormat="1" x14ac:dyDescent="0.25">
      <c r="A54" s="222"/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400"/>
      <c r="M54" s="400"/>
      <c r="N54" s="400"/>
      <c r="P54" s="375"/>
      <c r="Q54" s="375"/>
    </row>
    <row r="55" spans="1:17" s="384" customFormat="1" x14ac:dyDescent="0.25">
      <c r="A55" s="222"/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400"/>
      <c r="M55" s="400"/>
      <c r="N55" s="400"/>
      <c r="P55" s="375"/>
      <c r="Q55" s="375"/>
    </row>
    <row r="56" spans="1:17" s="384" customFormat="1" x14ac:dyDescent="0.25">
      <c r="A56" s="222"/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400"/>
      <c r="M56" s="400"/>
      <c r="N56" s="400"/>
      <c r="P56" s="375"/>
      <c r="Q56" s="375"/>
    </row>
    <row r="57" spans="1:17" s="384" customFormat="1" x14ac:dyDescent="0.25">
      <c r="A57" s="222"/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400"/>
      <c r="M57" s="400"/>
      <c r="N57" s="400"/>
      <c r="P57" s="375"/>
      <c r="Q57" s="375"/>
    </row>
    <row r="58" spans="1:17" s="384" customFormat="1" x14ac:dyDescent="0.25">
      <c r="A58" s="222"/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400"/>
      <c r="M58" s="400"/>
      <c r="N58" s="400"/>
      <c r="P58" s="375"/>
      <c r="Q58" s="375"/>
    </row>
    <row r="59" spans="1:17" s="384" customFormat="1" x14ac:dyDescent="0.25">
      <c r="A59" s="222"/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400"/>
      <c r="M59" s="400"/>
      <c r="N59" s="400"/>
      <c r="P59" s="375"/>
      <c r="Q59" s="375"/>
    </row>
    <row r="60" spans="1:17" s="384" customFormat="1" x14ac:dyDescent="0.25">
      <c r="A60" s="222"/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400"/>
      <c r="M60" s="400"/>
      <c r="N60" s="400"/>
      <c r="P60" s="375"/>
      <c r="Q60" s="375"/>
    </row>
    <row r="61" spans="1:17" s="384" customFormat="1" x14ac:dyDescent="0.25">
      <c r="A61" s="222"/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400"/>
      <c r="M61" s="400"/>
      <c r="N61" s="400"/>
      <c r="P61" s="375"/>
      <c r="Q61" s="375"/>
    </row>
    <row r="62" spans="1:17" s="384" customFormat="1" x14ac:dyDescent="0.25">
      <c r="A62" s="222"/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400"/>
      <c r="M62" s="400"/>
      <c r="N62" s="400"/>
      <c r="P62" s="375"/>
      <c r="Q62" s="375"/>
    </row>
    <row r="63" spans="1:17" s="384" customFormat="1" x14ac:dyDescent="0.25">
      <c r="A63" s="222"/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400"/>
      <c r="M63" s="400"/>
      <c r="N63" s="400"/>
      <c r="P63" s="375"/>
      <c r="Q63" s="375"/>
    </row>
    <row r="64" spans="1:17" s="384" customFormat="1" x14ac:dyDescent="0.25">
      <c r="A64" s="222"/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400"/>
      <c r="M64" s="400"/>
      <c r="N64" s="400"/>
      <c r="P64" s="375"/>
      <c r="Q64" s="375"/>
    </row>
    <row r="65" spans="1:17" s="384" customFormat="1" x14ac:dyDescent="0.25">
      <c r="A65" s="222"/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400"/>
      <c r="M65" s="400"/>
      <c r="N65" s="400"/>
      <c r="P65" s="375"/>
      <c r="Q65" s="375"/>
    </row>
    <row r="66" spans="1:17" s="384" customFormat="1" x14ac:dyDescent="0.25">
      <c r="A66" s="222"/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400"/>
      <c r="M66" s="400"/>
      <c r="N66" s="400"/>
      <c r="P66" s="375"/>
      <c r="Q66" s="375"/>
    </row>
    <row r="67" spans="1:17" s="384" customFormat="1" x14ac:dyDescent="0.25">
      <c r="A67" s="222"/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400"/>
      <c r="M67" s="400"/>
      <c r="N67" s="400"/>
      <c r="P67" s="375"/>
      <c r="Q67" s="375"/>
    </row>
    <row r="68" spans="1:17" s="384" customFormat="1" x14ac:dyDescent="0.25">
      <c r="A68" s="222"/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400"/>
      <c r="M68" s="400"/>
      <c r="N68" s="400"/>
      <c r="P68" s="375"/>
      <c r="Q68" s="375"/>
    </row>
    <row r="69" spans="1:17" s="384" customFormat="1" x14ac:dyDescent="0.25">
      <c r="A69" s="222"/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400"/>
      <c r="M69" s="400"/>
      <c r="N69" s="400"/>
      <c r="P69" s="375"/>
      <c r="Q69" s="375"/>
    </row>
    <row r="70" spans="1:17" s="384" customFormat="1" x14ac:dyDescent="0.25">
      <c r="A70" s="222"/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400"/>
      <c r="M70" s="400"/>
      <c r="N70" s="400"/>
      <c r="P70" s="375"/>
      <c r="Q70" s="375"/>
    </row>
    <row r="71" spans="1:17" s="384" customFormat="1" x14ac:dyDescent="0.25">
      <c r="A71" s="222"/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400"/>
      <c r="M71" s="400"/>
      <c r="N71" s="400"/>
      <c r="P71" s="375"/>
      <c r="Q71" s="375"/>
    </row>
    <row r="72" spans="1:17" s="384" customFormat="1" x14ac:dyDescent="0.25">
      <c r="A72" s="222"/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400"/>
      <c r="M72" s="400"/>
      <c r="N72" s="400"/>
      <c r="P72" s="375"/>
      <c r="Q72" s="375"/>
    </row>
    <row r="73" spans="1:17" s="384" customFormat="1" x14ac:dyDescent="0.25">
      <c r="A73" s="222"/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400"/>
      <c r="M73" s="400"/>
      <c r="N73" s="400"/>
      <c r="P73" s="375"/>
      <c r="Q73" s="375"/>
    </row>
    <row r="74" spans="1:17" s="384" customFormat="1" x14ac:dyDescent="0.25">
      <c r="A74" s="222"/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400"/>
      <c r="M74" s="400"/>
      <c r="N74" s="400"/>
      <c r="P74" s="375"/>
      <c r="Q74" s="375"/>
    </row>
    <row r="75" spans="1:17" s="384" customFormat="1" x14ac:dyDescent="0.25">
      <c r="A75" s="222"/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400"/>
      <c r="M75" s="400"/>
      <c r="N75" s="400"/>
      <c r="P75" s="375"/>
      <c r="Q75" s="375"/>
    </row>
    <row r="76" spans="1:17" s="384" customFormat="1" x14ac:dyDescent="0.25">
      <c r="A76" s="222"/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400"/>
      <c r="M76" s="400"/>
      <c r="N76" s="400"/>
      <c r="P76" s="375"/>
      <c r="Q76" s="375"/>
    </row>
    <row r="77" spans="1:17" s="384" customFormat="1" x14ac:dyDescent="0.25">
      <c r="A77" s="222"/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400"/>
      <c r="M77" s="400"/>
      <c r="N77" s="400"/>
      <c r="P77" s="375"/>
      <c r="Q77" s="375"/>
    </row>
    <row r="78" spans="1:17" s="384" customFormat="1" x14ac:dyDescent="0.25">
      <c r="A78" s="222"/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400"/>
      <c r="M78" s="400"/>
      <c r="N78" s="400"/>
      <c r="P78" s="375"/>
      <c r="Q78" s="375"/>
    </row>
    <row r="79" spans="1:17" s="384" customFormat="1" x14ac:dyDescent="0.25">
      <c r="A79" s="222"/>
      <c r="B79" s="217"/>
      <c r="C79" s="217"/>
      <c r="D79" s="217"/>
      <c r="E79" s="217"/>
      <c r="F79" s="217"/>
      <c r="G79" s="217"/>
      <c r="H79" s="217"/>
      <c r="I79" s="217"/>
      <c r="J79" s="217"/>
      <c r="K79" s="217"/>
      <c r="L79" s="400"/>
      <c r="M79" s="400"/>
      <c r="N79" s="400"/>
      <c r="P79" s="375"/>
      <c r="Q79" s="375"/>
    </row>
    <row r="80" spans="1:17" s="384" customFormat="1" x14ac:dyDescent="0.25">
      <c r="A80" s="222"/>
      <c r="B80" s="217"/>
      <c r="C80" s="217"/>
      <c r="D80" s="217"/>
      <c r="E80" s="217"/>
      <c r="F80" s="217"/>
      <c r="G80" s="217"/>
      <c r="H80" s="217"/>
      <c r="I80" s="217"/>
      <c r="J80" s="217"/>
      <c r="K80" s="217"/>
      <c r="L80" s="400"/>
      <c r="M80" s="400"/>
      <c r="N80" s="400"/>
      <c r="P80" s="375"/>
      <c r="Q80" s="375"/>
    </row>
    <row r="81" spans="1:17" s="384" customFormat="1" x14ac:dyDescent="0.25">
      <c r="A81" s="222"/>
      <c r="B81" s="217"/>
      <c r="C81" s="217"/>
      <c r="D81" s="217"/>
      <c r="E81" s="217"/>
      <c r="F81" s="217"/>
      <c r="G81" s="217"/>
      <c r="H81" s="217"/>
      <c r="I81" s="217"/>
      <c r="J81" s="217"/>
      <c r="K81" s="217"/>
      <c r="L81" s="400"/>
      <c r="M81" s="400"/>
      <c r="N81" s="400"/>
      <c r="P81" s="375"/>
      <c r="Q81" s="375"/>
    </row>
    <row r="82" spans="1:17" s="384" customFormat="1" x14ac:dyDescent="0.25">
      <c r="A82" s="222"/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400"/>
      <c r="M82" s="400"/>
      <c r="N82" s="400"/>
      <c r="P82" s="375"/>
      <c r="Q82" s="375"/>
    </row>
    <row r="83" spans="1:17" s="384" customFormat="1" x14ac:dyDescent="0.25">
      <c r="A83" s="222"/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400"/>
      <c r="M83" s="400"/>
      <c r="N83" s="400"/>
      <c r="P83" s="375"/>
      <c r="Q83" s="375"/>
    </row>
    <row r="84" spans="1:17" s="384" customFormat="1" x14ac:dyDescent="0.25">
      <c r="A84" s="222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400"/>
      <c r="M84" s="400"/>
      <c r="N84" s="400"/>
      <c r="P84" s="375"/>
      <c r="Q84" s="375"/>
    </row>
    <row r="85" spans="1:17" s="384" customFormat="1" x14ac:dyDescent="0.25">
      <c r="A85" s="222"/>
      <c r="B85" s="217"/>
      <c r="C85" s="217"/>
      <c r="D85" s="217"/>
      <c r="E85" s="217"/>
      <c r="F85" s="217"/>
      <c r="G85" s="217"/>
      <c r="H85" s="217"/>
      <c r="I85" s="217"/>
      <c r="J85" s="217"/>
      <c r="K85" s="217"/>
      <c r="L85" s="400"/>
      <c r="M85" s="400"/>
      <c r="N85" s="400"/>
      <c r="P85" s="375"/>
      <c r="Q85" s="375"/>
    </row>
    <row r="86" spans="1:17" s="384" customFormat="1" x14ac:dyDescent="0.25">
      <c r="A86" s="222"/>
      <c r="B86" s="217"/>
      <c r="C86" s="217"/>
      <c r="D86" s="217"/>
      <c r="E86" s="217"/>
      <c r="F86" s="217"/>
      <c r="G86" s="217"/>
      <c r="H86" s="217"/>
      <c r="I86" s="217"/>
      <c r="J86" s="217"/>
      <c r="K86" s="217"/>
      <c r="L86" s="400"/>
      <c r="M86" s="400"/>
      <c r="N86" s="400"/>
      <c r="P86" s="375"/>
      <c r="Q86" s="375"/>
    </row>
    <row r="87" spans="1:17" s="384" customFormat="1" x14ac:dyDescent="0.25">
      <c r="A87" s="222"/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400"/>
      <c r="M87" s="400"/>
      <c r="N87" s="400"/>
      <c r="P87" s="375"/>
      <c r="Q87" s="375"/>
    </row>
    <row r="88" spans="1:17" s="384" customFormat="1" x14ac:dyDescent="0.25">
      <c r="A88" s="222"/>
      <c r="B88" s="217"/>
      <c r="C88" s="217"/>
      <c r="D88" s="217"/>
      <c r="E88" s="217"/>
      <c r="F88" s="217"/>
      <c r="G88" s="217"/>
      <c r="H88" s="217"/>
      <c r="I88" s="217"/>
      <c r="J88" s="217"/>
      <c r="K88" s="217"/>
      <c r="L88" s="400"/>
      <c r="M88" s="400"/>
      <c r="N88" s="400"/>
      <c r="P88" s="375"/>
      <c r="Q88" s="375"/>
    </row>
    <row r="89" spans="1:17" s="384" customFormat="1" x14ac:dyDescent="0.25">
      <c r="A89" s="222"/>
      <c r="B89" s="217"/>
      <c r="C89" s="217"/>
      <c r="D89" s="217"/>
      <c r="E89" s="217"/>
      <c r="F89" s="217"/>
      <c r="G89" s="217"/>
      <c r="H89" s="217"/>
      <c r="I89" s="217"/>
      <c r="J89" s="217"/>
      <c r="K89" s="217"/>
      <c r="L89" s="400"/>
      <c r="M89" s="400"/>
      <c r="N89" s="400"/>
      <c r="P89" s="375"/>
      <c r="Q89" s="375"/>
    </row>
    <row r="90" spans="1:17" s="384" customFormat="1" x14ac:dyDescent="0.25">
      <c r="A90" s="222"/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400"/>
      <c r="M90" s="400"/>
      <c r="N90" s="400"/>
      <c r="P90" s="375"/>
      <c r="Q90" s="375"/>
    </row>
    <row r="91" spans="1:17" s="384" customFormat="1" x14ac:dyDescent="0.25">
      <c r="A91" s="222"/>
      <c r="B91" s="217"/>
      <c r="C91" s="217"/>
      <c r="D91" s="217"/>
      <c r="E91" s="217"/>
      <c r="F91" s="217"/>
      <c r="G91" s="217"/>
      <c r="H91" s="217"/>
      <c r="I91" s="217"/>
      <c r="J91" s="217"/>
      <c r="K91" s="217"/>
      <c r="L91" s="400"/>
      <c r="M91" s="400"/>
      <c r="N91" s="400"/>
      <c r="P91" s="375"/>
      <c r="Q91" s="375"/>
    </row>
    <row r="92" spans="1:17" s="384" customFormat="1" x14ac:dyDescent="0.25">
      <c r="A92" s="222"/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400"/>
      <c r="M92" s="400"/>
      <c r="N92" s="400"/>
      <c r="P92" s="375"/>
      <c r="Q92" s="375"/>
    </row>
    <row r="93" spans="1:17" s="384" customFormat="1" x14ac:dyDescent="0.25">
      <c r="A93" s="222"/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400"/>
      <c r="M93" s="400"/>
      <c r="N93" s="400"/>
      <c r="P93" s="375"/>
      <c r="Q93" s="375"/>
    </row>
    <row r="94" spans="1:17" s="384" customFormat="1" x14ac:dyDescent="0.25">
      <c r="A94" s="222"/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400"/>
      <c r="M94" s="400"/>
      <c r="N94" s="400"/>
      <c r="P94" s="375"/>
      <c r="Q94" s="375"/>
    </row>
    <row r="95" spans="1:17" s="384" customFormat="1" x14ac:dyDescent="0.25">
      <c r="A95" s="222"/>
      <c r="B95" s="217"/>
      <c r="C95" s="217"/>
      <c r="D95" s="217"/>
      <c r="E95" s="217"/>
      <c r="F95" s="217"/>
      <c r="G95" s="217"/>
      <c r="H95" s="217"/>
      <c r="I95" s="217"/>
      <c r="J95" s="217"/>
      <c r="K95" s="217"/>
      <c r="L95" s="400"/>
      <c r="M95" s="400"/>
      <c r="N95" s="400"/>
      <c r="P95" s="375"/>
      <c r="Q95" s="375"/>
    </row>
    <row r="96" spans="1:17" s="384" customFormat="1" x14ac:dyDescent="0.25">
      <c r="A96" s="222"/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400"/>
      <c r="M96" s="400"/>
      <c r="N96" s="400"/>
      <c r="P96" s="375"/>
      <c r="Q96" s="375"/>
    </row>
    <row r="97" spans="1:17" s="384" customFormat="1" x14ac:dyDescent="0.25">
      <c r="A97" s="222"/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400"/>
      <c r="M97" s="400"/>
      <c r="N97" s="400"/>
      <c r="P97" s="375"/>
      <c r="Q97" s="375"/>
    </row>
    <row r="98" spans="1:17" s="384" customFormat="1" x14ac:dyDescent="0.25">
      <c r="A98" s="222"/>
      <c r="B98" s="217"/>
      <c r="C98" s="217"/>
      <c r="D98" s="217"/>
      <c r="E98" s="217"/>
      <c r="F98" s="217"/>
      <c r="G98" s="217"/>
      <c r="H98" s="217"/>
      <c r="I98" s="217"/>
      <c r="J98" s="217"/>
      <c r="K98" s="217"/>
      <c r="L98" s="400"/>
      <c r="M98" s="400"/>
      <c r="N98" s="400"/>
      <c r="P98" s="375"/>
      <c r="Q98" s="375"/>
    </row>
    <row r="99" spans="1:17" s="384" customFormat="1" x14ac:dyDescent="0.25">
      <c r="A99" s="222"/>
      <c r="B99" s="217"/>
      <c r="C99" s="217"/>
      <c r="D99" s="217"/>
      <c r="E99" s="217"/>
      <c r="F99" s="217"/>
      <c r="G99" s="217"/>
      <c r="H99" s="217"/>
      <c r="I99" s="217"/>
      <c r="J99" s="217"/>
      <c r="K99" s="217"/>
      <c r="L99" s="400"/>
      <c r="M99" s="400"/>
      <c r="N99" s="400"/>
      <c r="P99" s="375"/>
      <c r="Q99" s="375"/>
    </row>
    <row r="100" spans="1:17" s="384" customFormat="1" x14ac:dyDescent="0.25">
      <c r="A100" s="222"/>
      <c r="B100" s="217"/>
      <c r="C100" s="217"/>
      <c r="D100" s="217"/>
      <c r="E100" s="217"/>
      <c r="F100" s="217"/>
      <c r="G100" s="217"/>
      <c r="H100" s="217"/>
      <c r="I100" s="217"/>
      <c r="J100" s="217"/>
      <c r="K100" s="217"/>
      <c r="L100" s="400"/>
      <c r="M100" s="400"/>
      <c r="N100" s="400"/>
      <c r="P100" s="375"/>
      <c r="Q100" s="375"/>
    </row>
    <row r="101" spans="1:17" s="384" customFormat="1" x14ac:dyDescent="0.25">
      <c r="A101" s="222"/>
      <c r="B101" s="217"/>
      <c r="C101" s="217"/>
      <c r="D101" s="217"/>
      <c r="E101" s="217"/>
      <c r="F101" s="217"/>
      <c r="G101" s="217"/>
      <c r="H101" s="217"/>
      <c r="I101" s="217"/>
      <c r="J101" s="217"/>
      <c r="K101" s="217"/>
      <c r="L101" s="400"/>
      <c r="M101" s="400"/>
      <c r="N101" s="400"/>
      <c r="P101" s="375"/>
      <c r="Q101" s="375"/>
    </row>
    <row r="102" spans="1:17" s="384" customFormat="1" x14ac:dyDescent="0.25">
      <c r="A102" s="222"/>
      <c r="B102" s="217"/>
      <c r="C102" s="217"/>
      <c r="D102" s="217"/>
      <c r="E102" s="217"/>
      <c r="F102" s="217"/>
      <c r="G102" s="217"/>
      <c r="H102" s="217"/>
      <c r="I102" s="217"/>
      <c r="J102" s="217"/>
      <c r="K102" s="217"/>
      <c r="L102" s="400"/>
      <c r="M102" s="400"/>
      <c r="N102" s="400"/>
      <c r="P102" s="375"/>
      <c r="Q102" s="375"/>
    </row>
    <row r="103" spans="1:17" s="384" customFormat="1" x14ac:dyDescent="0.25">
      <c r="A103" s="222"/>
      <c r="B103" s="217"/>
      <c r="C103" s="217"/>
      <c r="D103" s="217"/>
      <c r="E103" s="217"/>
      <c r="F103" s="217"/>
      <c r="G103" s="217"/>
      <c r="H103" s="217"/>
      <c r="I103" s="217"/>
      <c r="J103" s="217"/>
      <c r="K103" s="217"/>
      <c r="L103" s="400"/>
      <c r="M103" s="400"/>
      <c r="N103" s="400"/>
      <c r="P103" s="375"/>
      <c r="Q103" s="375"/>
    </row>
    <row r="104" spans="1:17" s="384" customFormat="1" x14ac:dyDescent="0.25">
      <c r="A104" s="222"/>
      <c r="B104" s="217"/>
      <c r="C104" s="217"/>
      <c r="D104" s="217"/>
      <c r="E104" s="217"/>
      <c r="F104" s="217"/>
      <c r="G104" s="217"/>
      <c r="H104" s="217"/>
      <c r="I104" s="217"/>
      <c r="J104" s="217"/>
      <c r="K104" s="217"/>
      <c r="L104" s="400"/>
      <c r="M104" s="400"/>
      <c r="N104" s="400"/>
      <c r="P104" s="375"/>
      <c r="Q104" s="375"/>
    </row>
    <row r="105" spans="1:17" s="384" customFormat="1" x14ac:dyDescent="0.25">
      <c r="A105" s="222"/>
      <c r="B105" s="217"/>
      <c r="C105" s="217"/>
      <c r="D105" s="217"/>
      <c r="E105" s="217"/>
      <c r="F105" s="217"/>
      <c r="G105" s="217"/>
      <c r="H105" s="217"/>
      <c r="I105" s="217"/>
      <c r="J105" s="217"/>
      <c r="K105" s="217"/>
      <c r="L105" s="400"/>
      <c r="M105" s="400"/>
      <c r="N105" s="400"/>
      <c r="P105" s="375"/>
      <c r="Q105" s="375"/>
    </row>
    <row r="106" spans="1:17" s="384" customFormat="1" x14ac:dyDescent="0.25">
      <c r="A106" s="222"/>
      <c r="B106" s="217"/>
      <c r="C106" s="217"/>
      <c r="D106" s="217"/>
      <c r="E106" s="217"/>
      <c r="F106" s="217"/>
      <c r="G106" s="217"/>
      <c r="H106" s="217"/>
      <c r="I106" s="217"/>
      <c r="J106" s="217"/>
      <c r="K106" s="217"/>
      <c r="L106" s="400"/>
      <c r="M106" s="400"/>
      <c r="N106" s="400"/>
      <c r="P106" s="375"/>
      <c r="Q106" s="375"/>
    </row>
    <row r="107" spans="1:17" s="384" customFormat="1" x14ac:dyDescent="0.25">
      <c r="A107" s="222"/>
      <c r="B107" s="217"/>
      <c r="C107" s="217"/>
      <c r="D107" s="217"/>
      <c r="E107" s="217"/>
      <c r="F107" s="217"/>
      <c r="G107" s="217"/>
      <c r="H107" s="217"/>
      <c r="I107" s="217"/>
      <c r="J107" s="217"/>
      <c r="K107" s="217"/>
      <c r="L107" s="400"/>
      <c r="M107" s="400"/>
      <c r="N107" s="400"/>
      <c r="P107" s="375"/>
      <c r="Q107" s="375"/>
    </row>
    <row r="108" spans="1:17" s="384" customFormat="1" x14ac:dyDescent="0.25">
      <c r="A108" s="222"/>
      <c r="B108" s="217"/>
      <c r="C108" s="217"/>
      <c r="D108" s="217"/>
      <c r="E108" s="217"/>
      <c r="F108" s="217"/>
      <c r="G108" s="217"/>
      <c r="H108" s="217"/>
      <c r="I108" s="217"/>
      <c r="J108" s="217"/>
      <c r="K108" s="217"/>
      <c r="L108" s="400"/>
      <c r="M108" s="400"/>
      <c r="N108" s="400"/>
      <c r="P108" s="375"/>
      <c r="Q108" s="375"/>
    </row>
    <row r="109" spans="1:17" s="384" customFormat="1" x14ac:dyDescent="0.25">
      <c r="A109" s="222"/>
      <c r="B109" s="217"/>
      <c r="C109" s="217"/>
      <c r="D109" s="217"/>
      <c r="E109" s="217"/>
      <c r="F109" s="217"/>
      <c r="G109" s="217"/>
      <c r="H109" s="217"/>
      <c r="I109" s="217"/>
      <c r="J109" s="217"/>
      <c r="K109" s="217"/>
      <c r="L109" s="400"/>
      <c r="M109" s="400"/>
      <c r="N109" s="400"/>
      <c r="P109" s="375"/>
      <c r="Q109" s="375"/>
    </row>
    <row r="110" spans="1:17" s="384" customFormat="1" x14ac:dyDescent="0.25">
      <c r="A110" s="222"/>
      <c r="B110" s="217"/>
      <c r="C110" s="217"/>
      <c r="D110" s="217"/>
      <c r="E110" s="217"/>
      <c r="F110" s="217"/>
      <c r="G110" s="217"/>
      <c r="H110" s="217"/>
      <c r="I110" s="217"/>
      <c r="J110" s="217"/>
      <c r="K110" s="217"/>
      <c r="L110" s="400"/>
      <c r="M110" s="400"/>
      <c r="N110" s="400"/>
      <c r="P110" s="375"/>
      <c r="Q110" s="375"/>
    </row>
    <row r="111" spans="1:17" s="384" customFormat="1" x14ac:dyDescent="0.25">
      <c r="A111" s="222"/>
      <c r="B111" s="217"/>
      <c r="C111" s="217"/>
      <c r="D111" s="217"/>
      <c r="E111" s="217"/>
      <c r="F111" s="217"/>
      <c r="G111" s="217"/>
      <c r="H111" s="217"/>
      <c r="I111" s="217"/>
      <c r="J111" s="217"/>
      <c r="K111" s="217"/>
      <c r="L111" s="400"/>
      <c r="M111" s="400"/>
      <c r="N111" s="400"/>
      <c r="P111" s="375"/>
      <c r="Q111" s="375"/>
    </row>
    <row r="112" spans="1:17" s="384" customFormat="1" x14ac:dyDescent="0.25">
      <c r="A112" s="222"/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400"/>
      <c r="M112" s="400"/>
      <c r="N112" s="400"/>
      <c r="P112" s="375"/>
      <c r="Q112" s="375"/>
    </row>
    <row r="113" spans="1:17" s="384" customFormat="1" x14ac:dyDescent="0.25">
      <c r="A113" s="222"/>
      <c r="B113" s="217"/>
      <c r="C113" s="217"/>
      <c r="D113" s="217"/>
      <c r="E113" s="217"/>
      <c r="F113" s="217"/>
      <c r="G113" s="217"/>
      <c r="H113" s="217"/>
      <c r="I113" s="217"/>
      <c r="J113" s="217"/>
      <c r="K113" s="217"/>
      <c r="L113" s="400"/>
      <c r="M113" s="400"/>
      <c r="N113" s="400"/>
      <c r="P113" s="375"/>
      <c r="Q113" s="375"/>
    </row>
    <row r="114" spans="1:17" s="384" customFormat="1" x14ac:dyDescent="0.25">
      <c r="A114" s="222"/>
      <c r="B114" s="217"/>
      <c r="C114" s="217"/>
      <c r="D114" s="217"/>
      <c r="E114" s="217"/>
      <c r="F114" s="217"/>
      <c r="G114" s="217"/>
      <c r="H114" s="217"/>
      <c r="I114" s="217"/>
      <c r="J114" s="217"/>
      <c r="K114" s="217"/>
      <c r="L114" s="400"/>
      <c r="M114" s="400"/>
      <c r="N114" s="400"/>
      <c r="P114" s="375"/>
      <c r="Q114" s="375"/>
    </row>
    <row r="115" spans="1:17" s="384" customFormat="1" x14ac:dyDescent="0.25">
      <c r="A115" s="222"/>
      <c r="B115" s="217"/>
      <c r="C115" s="217"/>
      <c r="D115" s="217"/>
      <c r="E115" s="217"/>
      <c r="F115" s="217"/>
      <c r="G115" s="217"/>
      <c r="H115" s="217"/>
      <c r="I115" s="217"/>
      <c r="J115" s="217"/>
      <c r="K115" s="217"/>
      <c r="L115" s="400"/>
      <c r="M115" s="400"/>
      <c r="N115" s="400"/>
      <c r="P115" s="375"/>
      <c r="Q115" s="375"/>
    </row>
    <row r="116" spans="1:17" s="384" customFormat="1" x14ac:dyDescent="0.25">
      <c r="A116" s="222"/>
      <c r="B116" s="217"/>
      <c r="C116" s="217"/>
      <c r="D116" s="217"/>
      <c r="E116" s="217"/>
      <c r="F116" s="217"/>
      <c r="G116" s="217"/>
      <c r="H116" s="217"/>
      <c r="I116" s="217"/>
      <c r="J116" s="217"/>
      <c r="K116" s="217"/>
      <c r="L116" s="400"/>
      <c r="M116" s="400"/>
      <c r="N116" s="400"/>
      <c r="P116" s="375"/>
      <c r="Q116" s="375"/>
    </row>
    <row r="117" spans="1:17" s="384" customFormat="1" x14ac:dyDescent="0.25">
      <c r="A117" s="222"/>
      <c r="B117" s="217"/>
      <c r="C117" s="217"/>
      <c r="D117" s="217"/>
      <c r="E117" s="217"/>
      <c r="F117" s="217"/>
      <c r="G117" s="217"/>
      <c r="H117" s="217"/>
      <c r="I117" s="217"/>
      <c r="J117" s="217"/>
      <c r="K117" s="217"/>
      <c r="L117" s="400"/>
      <c r="M117" s="400"/>
      <c r="N117" s="400"/>
      <c r="P117" s="375"/>
      <c r="Q117" s="375"/>
    </row>
    <row r="118" spans="1:17" s="384" customFormat="1" x14ac:dyDescent="0.25">
      <c r="A118" s="222"/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400"/>
      <c r="M118" s="400"/>
      <c r="N118" s="400"/>
      <c r="P118" s="375"/>
      <c r="Q118" s="375"/>
    </row>
    <row r="119" spans="1:17" s="384" customFormat="1" x14ac:dyDescent="0.25">
      <c r="A119" s="222"/>
      <c r="B119" s="217"/>
      <c r="C119" s="217"/>
      <c r="D119" s="217"/>
      <c r="E119" s="217"/>
      <c r="F119" s="217"/>
      <c r="G119" s="217"/>
      <c r="H119" s="217"/>
      <c r="I119" s="217"/>
      <c r="J119" s="217"/>
      <c r="K119" s="217"/>
      <c r="L119" s="400"/>
      <c r="M119" s="400"/>
      <c r="N119" s="400"/>
      <c r="P119" s="375"/>
      <c r="Q119" s="375"/>
    </row>
    <row r="120" spans="1:17" s="384" customFormat="1" x14ac:dyDescent="0.25">
      <c r="A120" s="222"/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400"/>
      <c r="M120" s="400"/>
      <c r="N120" s="400"/>
      <c r="P120" s="375"/>
      <c r="Q120" s="375"/>
    </row>
    <row r="121" spans="1:17" s="384" customFormat="1" x14ac:dyDescent="0.25">
      <c r="A121" s="222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  <c r="L121" s="400"/>
      <c r="M121" s="400"/>
      <c r="N121" s="400"/>
      <c r="P121" s="375"/>
      <c r="Q121" s="375"/>
    </row>
    <row r="122" spans="1:17" s="384" customFormat="1" x14ac:dyDescent="0.25">
      <c r="A122" s="222"/>
      <c r="B122" s="217"/>
      <c r="C122" s="217"/>
      <c r="D122" s="217"/>
      <c r="E122" s="217"/>
      <c r="F122" s="217"/>
      <c r="G122" s="217"/>
      <c r="H122" s="217"/>
      <c r="I122" s="217"/>
      <c r="J122" s="217"/>
      <c r="K122" s="217"/>
      <c r="L122" s="400"/>
      <c r="M122" s="400"/>
      <c r="N122" s="400"/>
      <c r="P122" s="375"/>
      <c r="Q122" s="375"/>
    </row>
    <row r="123" spans="1:17" s="384" customFormat="1" x14ac:dyDescent="0.25">
      <c r="A123" s="222"/>
      <c r="B123" s="217"/>
      <c r="C123" s="217"/>
      <c r="D123" s="217"/>
      <c r="E123" s="217"/>
      <c r="F123" s="217"/>
      <c r="G123" s="217"/>
      <c r="H123" s="217"/>
      <c r="I123" s="217"/>
      <c r="J123" s="217"/>
      <c r="K123" s="217"/>
      <c r="L123" s="400"/>
      <c r="M123" s="400"/>
      <c r="N123" s="400"/>
      <c r="P123" s="375"/>
      <c r="Q123" s="375"/>
    </row>
    <row r="124" spans="1:17" s="384" customFormat="1" x14ac:dyDescent="0.25">
      <c r="A124" s="222"/>
      <c r="B124" s="217"/>
      <c r="C124" s="217"/>
      <c r="D124" s="217"/>
      <c r="E124" s="217"/>
      <c r="F124" s="217"/>
      <c r="G124" s="217"/>
      <c r="H124" s="217"/>
      <c r="I124" s="217"/>
      <c r="J124" s="217"/>
      <c r="K124" s="217"/>
      <c r="L124" s="400"/>
      <c r="M124" s="400"/>
      <c r="N124" s="400"/>
      <c r="P124" s="375"/>
      <c r="Q124" s="375"/>
    </row>
    <row r="125" spans="1:17" s="384" customFormat="1" x14ac:dyDescent="0.25">
      <c r="A125" s="222"/>
      <c r="B125" s="217"/>
      <c r="C125" s="217"/>
      <c r="D125" s="217"/>
      <c r="E125" s="217"/>
      <c r="F125" s="217"/>
      <c r="G125" s="217"/>
      <c r="H125" s="217"/>
      <c r="I125" s="217"/>
      <c r="J125" s="217"/>
      <c r="K125" s="217"/>
      <c r="L125" s="400"/>
      <c r="M125" s="400"/>
      <c r="N125" s="400"/>
      <c r="P125" s="375"/>
      <c r="Q125" s="375"/>
    </row>
    <row r="126" spans="1:17" s="384" customFormat="1" x14ac:dyDescent="0.25">
      <c r="A126" s="222"/>
      <c r="B126" s="217"/>
      <c r="C126" s="217"/>
      <c r="D126" s="217"/>
      <c r="E126" s="217"/>
      <c r="F126" s="217"/>
      <c r="G126" s="217"/>
      <c r="H126" s="217"/>
      <c r="I126" s="217"/>
      <c r="J126" s="217"/>
      <c r="K126" s="217"/>
      <c r="L126" s="400"/>
      <c r="M126" s="400"/>
      <c r="N126" s="400"/>
      <c r="P126" s="375"/>
      <c r="Q126" s="375"/>
    </row>
    <row r="127" spans="1:17" s="384" customFormat="1" x14ac:dyDescent="0.25">
      <c r="A127" s="222"/>
      <c r="B127" s="217"/>
      <c r="C127" s="217"/>
      <c r="D127" s="217"/>
      <c r="E127" s="217"/>
      <c r="F127" s="217"/>
      <c r="G127" s="217"/>
      <c r="H127" s="217"/>
      <c r="I127" s="217"/>
      <c r="J127" s="217"/>
      <c r="K127" s="217"/>
      <c r="L127" s="400"/>
      <c r="M127" s="400"/>
      <c r="N127" s="400"/>
      <c r="P127" s="375"/>
      <c r="Q127" s="375"/>
    </row>
    <row r="128" spans="1:17" s="384" customFormat="1" x14ac:dyDescent="0.25">
      <c r="A128" s="222"/>
      <c r="B128" s="217"/>
      <c r="C128" s="217"/>
      <c r="D128" s="217"/>
      <c r="E128" s="217"/>
      <c r="F128" s="217"/>
      <c r="G128" s="217"/>
      <c r="H128" s="217"/>
      <c r="I128" s="217"/>
      <c r="J128" s="217"/>
      <c r="K128" s="217"/>
      <c r="L128" s="400"/>
      <c r="M128" s="400"/>
      <c r="N128" s="400"/>
      <c r="P128" s="375"/>
      <c r="Q128" s="375"/>
    </row>
    <row r="129" spans="1:17" s="384" customFormat="1" x14ac:dyDescent="0.25">
      <c r="A129" s="222"/>
      <c r="B129" s="217"/>
      <c r="C129" s="217"/>
      <c r="D129" s="217"/>
      <c r="E129" s="217"/>
      <c r="F129" s="217"/>
      <c r="G129" s="217"/>
      <c r="H129" s="217"/>
      <c r="I129" s="217"/>
      <c r="J129" s="217"/>
      <c r="K129" s="217"/>
      <c r="L129" s="400"/>
      <c r="M129" s="400"/>
      <c r="N129" s="400"/>
      <c r="P129" s="375"/>
      <c r="Q129" s="375"/>
    </row>
    <row r="130" spans="1:17" s="384" customFormat="1" x14ac:dyDescent="0.25">
      <c r="A130" s="222"/>
      <c r="B130" s="217"/>
      <c r="C130" s="217"/>
      <c r="D130" s="217"/>
      <c r="E130" s="217"/>
      <c r="F130" s="217"/>
      <c r="G130" s="217"/>
      <c r="H130" s="217"/>
      <c r="I130" s="217"/>
      <c r="J130" s="217"/>
      <c r="K130" s="217"/>
      <c r="L130" s="400"/>
      <c r="M130" s="400"/>
      <c r="N130" s="400"/>
      <c r="P130" s="375"/>
      <c r="Q130" s="375"/>
    </row>
    <row r="131" spans="1:17" s="384" customFormat="1" x14ac:dyDescent="0.25">
      <c r="A131" s="222"/>
      <c r="B131" s="217"/>
      <c r="C131" s="217"/>
      <c r="D131" s="217"/>
      <c r="E131" s="217"/>
      <c r="F131" s="217"/>
      <c r="G131" s="217"/>
      <c r="H131" s="217"/>
      <c r="I131" s="217"/>
      <c r="J131" s="217"/>
      <c r="K131" s="217"/>
      <c r="L131" s="400"/>
      <c r="M131" s="400"/>
      <c r="N131" s="400"/>
      <c r="P131" s="375"/>
      <c r="Q131" s="375"/>
    </row>
    <row r="132" spans="1:17" s="384" customFormat="1" x14ac:dyDescent="0.25">
      <c r="A132" s="222"/>
      <c r="B132" s="217"/>
      <c r="C132" s="217"/>
      <c r="D132" s="217"/>
      <c r="E132" s="217"/>
      <c r="F132" s="217"/>
      <c r="G132" s="217"/>
      <c r="H132" s="217"/>
      <c r="I132" s="217"/>
      <c r="J132" s="217"/>
      <c r="K132" s="217"/>
      <c r="L132" s="400"/>
      <c r="M132" s="400"/>
      <c r="N132" s="400"/>
      <c r="P132" s="375"/>
      <c r="Q132" s="375"/>
    </row>
    <row r="133" spans="1:17" s="384" customFormat="1" x14ac:dyDescent="0.25">
      <c r="A133" s="222"/>
      <c r="B133" s="217"/>
      <c r="C133" s="217"/>
      <c r="D133" s="217"/>
      <c r="E133" s="217"/>
      <c r="F133" s="217"/>
      <c r="G133" s="217"/>
      <c r="H133" s="217"/>
      <c r="I133" s="217"/>
      <c r="J133" s="217"/>
      <c r="K133" s="217"/>
      <c r="L133" s="400"/>
      <c r="M133" s="400"/>
      <c r="N133" s="400"/>
      <c r="P133" s="375"/>
      <c r="Q133" s="375"/>
    </row>
    <row r="134" spans="1:17" s="384" customFormat="1" x14ac:dyDescent="0.25">
      <c r="A134" s="222"/>
      <c r="B134" s="217"/>
      <c r="C134" s="217"/>
      <c r="D134" s="217"/>
      <c r="E134" s="217"/>
      <c r="F134" s="217"/>
      <c r="G134" s="217"/>
      <c r="H134" s="217"/>
      <c r="I134" s="217"/>
      <c r="J134" s="217"/>
      <c r="K134" s="217"/>
      <c r="L134" s="400"/>
      <c r="M134" s="400"/>
      <c r="N134" s="400"/>
      <c r="P134" s="375"/>
      <c r="Q134" s="375"/>
    </row>
    <row r="135" spans="1:17" s="384" customFormat="1" x14ac:dyDescent="0.25">
      <c r="A135" s="222"/>
      <c r="B135" s="217"/>
      <c r="C135" s="217"/>
      <c r="D135" s="217"/>
      <c r="E135" s="217"/>
      <c r="F135" s="217"/>
      <c r="G135" s="217"/>
      <c r="H135" s="217"/>
      <c r="I135" s="217"/>
      <c r="J135" s="217"/>
      <c r="K135" s="217"/>
      <c r="L135" s="400"/>
      <c r="M135" s="400"/>
      <c r="N135" s="400"/>
      <c r="P135" s="375"/>
      <c r="Q135" s="375"/>
    </row>
    <row r="136" spans="1:17" s="384" customFormat="1" x14ac:dyDescent="0.25">
      <c r="A136" s="222"/>
      <c r="B136" s="217"/>
      <c r="C136" s="217"/>
      <c r="D136" s="217"/>
      <c r="E136" s="217"/>
      <c r="F136" s="217"/>
      <c r="G136" s="217"/>
      <c r="H136" s="217"/>
      <c r="I136" s="217"/>
      <c r="J136" s="217"/>
      <c r="K136" s="217"/>
      <c r="L136" s="400"/>
      <c r="M136" s="400"/>
      <c r="N136" s="400"/>
      <c r="P136" s="375"/>
      <c r="Q136" s="375"/>
    </row>
    <row r="137" spans="1:17" s="384" customFormat="1" x14ac:dyDescent="0.25">
      <c r="A137" s="222"/>
      <c r="B137" s="217"/>
      <c r="C137" s="217"/>
      <c r="D137" s="217"/>
      <c r="E137" s="217"/>
      <c r="F137" s="217"/>
      <c r="G137" s="217"/>
      <c r="H137" s="217"/>
      <c r="I137" s="217"/>
      <c r="J137" s="217"/>
      <c r="K137" s="217"/>
      <c r="L137" s="400"/>
      <c r="M137" s="400"/>
      <c r="N137" s="400"/>
      <c r="P137" s="375"/>
      <c r="Q137" s="375"/>
    </row>
    <row r="138" spans="1:17" s="384" customFormat="1" x14ac:dyDescent="0.25">
      <c r="A138" s="222"/>
      <c r="B138" s="217"/>
      <c r="C138" s="217"/>
      <c r="D138" s="217"/>
      <c r="E138" s="217"/>
      <c r="F138" s="217"/>
      <c r="G138" s="217"/>
      <c r="H138" s="217"/>
      <c r="I138" s="217"/>
      <c r="J138" s="217"/>
      <c r="K138" s="217"/>
      <c r="L138" s="400"/>
      <c r="M138" s="400"/>
      <c r="N138" s="400"/>
      <c r="P138" s="375"/>
      <c r="Q138" s="375"/>
    </row>
    <row r="139" spans="1:17" s="384" customFormat="1" x14ac:dyDescent="0.25">
      <c r="A139" s="222"/>
      <c r="B139" s="217"/>
      <c r="C139" s="217"/>
      <c r="D139" s="217"/>
      <c r="E139" s="217"/>
      <c r="F139" s="217"/>
      <c r="G139" s="217"/>
      <c r="H139" s="217"/>
      <c r="I139" s="217"/>
      <c r="J139" s="217"/>
      <c r="K139" s="217"/>
      <c r="L139" s="400"/>
      <c r="M139" s="400"/>
      <c r="N139" s="400"/>
      <c r="P139" s="375"/>
      <c r="Q139" s="375"/>
    </row>
    <row r="140" spans="1:17" s="384" customFormat="1" x14ac:dyDescent="0.25">
      <c r="A140" s="222"/>
      <c r="B140" s="217"/>
      <c r="C140" s="217"/>
      <c r="D140" s="217"/>
      <c r="E140" s="217"/>
      <c r="F140" s="217"/>
      <c r="G140" s="217"/>
      <c r="H140" s="217"/>
      <c r="I140" s="217"/>
      <c r="J140" s="217"/>
      <c r="K140" s="217"/>
      <c r="L140" s="400"/>
      <c r="M140" s="400"/>
      <c r="N140" s="400"/>
      <c r="P140" s="375"/>
      <c r="Q140" s="375"/>
    </row>
    <row r="141" spans="1:17" s="384" customFormat="1" x14ac:dyDescent="0.25">
      <c r="A141" s="222"/>
      <c r="B141" s="217"/>
      <c r="C141" s="217"/>
      <c r="D141" s="217"/>
      <c r="E141" s="217"/>
      <c r="F141" s="217"/>
      <c r="G141" s="217"/>
      <c r="H141" s="217"/>
      <c r="I141" s="217"/>
      <c r="J141" s="217"/>
      <c r="K141" s="217"/>
      <c r="L141" s="400"/>
      <c r="M141" s="400"/>
      <c r="N141" s="400"/>
      <c r="P141" s="375"/>
      <c r="Q141" s="375"/>
    </row>
    <row r="142" spans="1:17" s="384" customFormat="1" x14ac:dyDescent="0.25">
      <c r="A142" s="222"/>
      <c r="B142" s="217"/>
      <c r="C142" s="217"/>
      <c r="D142" s="217"/>
      <c r="E142" s="217"/>
      <c r="F142" s="217"/>
      <c r="G142" s="217"/>
      <c r="H142" s="217"/>
      <c r="I142" s="217"/>
      <c r="J142" s="217"/>
      <c r="K142" s="217"/>
      <c r="L142" s="400"/>
      <c r="M142" s="400"/>
      <c r="N142" s="400"/>
      <c r="P142" s="375"/>
      <c r="Q142" s="375"/>
    </row>
    <row r="143" spans="1:17" s="384" customFormat="1" x14ac:dyDescent="0.25">
      <c r="A143" s="222"/>
      <c r="B143" s="217"/>
      <c r="C143" s="217"/>
      <c r="D143" s="217"/>
      <c r="E143" s="217"/>
      <c r="F143" s="217"/>
      <c r="G143" s="217"/>
      <c r="H143" s="217"/>
      <c r="I143" s="217"/>
      <c r="J143" s="217"/>
      <c r="K143" s="217"/>
      <c r="L143" s="400"/>
      <c r="M143" s="400"/>
      <c r="N143" s="400"/>
      <c r="P143" s="375"/>
      <c r="Q143" s="375"/>
    </row>
    <row r="144" spans="1:17" s="384" customFormat="1" x14ac:dyDescent="0.25">
      <c r="A144" s="222"/>
      <c r="B144" s="217"/>
      <c r="C144" s="217"/>
      <c r="D144" s="217"/>
      <c r="E144" s="217"/>
      <c r="F144" s="217"/>
      <c r="G144" s="217"/>
      <c r="H144" s="217"/>
      <c r="I144" s="217"/>
      <c r="J144" s="217"/>
      <c r="K144" s="217"/>
      <c r="L144" s="400"/>
      <c r="M144" s="400"/>
      <c r="N144" s="400"/>
      <c r="P144" s="375"/>
      <c r="Q144" s="375"/>
    </row>
    <row r="145" spans="1:17" s="384" customFormat="1" x14ac:dyDescent="0.25">
      <c r="A145" s="222"/>
      <c r="B145" s="217"/>
      <c r="C145" s="217"/>
      <c r="D145" s="217"/>
      <c r="E145" s="217"/>
      <c r="F145" s="217"/>
      <c r="G145" s="217"/>
      <c r="H145" s="217"/>
      <c r="I145" s="217"/>
      <c r="J145" s="217"/>
      <c r="K145" s="217"/>
      <c r="L145" s="400"/>
      <c r="M145" s="400"/>
      <c r="N145" s="400"/>
      <c r="P145" s="375"/>
      <c r="Q145" s="375"/>
    </row>
    <row r="146" spans="1:17" s="384" customFormat="1" x14ac:dyDescent="0.25">
      <c r="A146" s="222"/>
      <c r="B146" s="217"/>
      <c r="C146" s="217"/>
      <c r="D146" s="217"/>
      <c r="E146" s="217"/>
      <c r="F146" s="217"/>
      <c r="G146" s="217"/>
      <c r="H146" s="217"/>
      <c r="I146" s="217"/>
      <c r="J146" s="217"/>
      <c r="K146" s="217"/>
      <c r="L146" s="400"/>
      <c r="M146" s="400"/>
      <c r="N146" s="400"/>
      <c r="P146" s="375"/>
      <c r="Q146" s="375"/>
    </row>
    <row r="147" spans="1:17" s="384" customFormat="1" x14ac:dyDescent="0.25">
      <c r="A147" s="222"/>
      <c r="B147" s="217"/>
      <c r="C147" s="217"/>
      <c r="D147" s="217"/>
      <c r="E147" s="217"/>
      <c r="F147" s="217"/>
      <c r="G147" s="217"/>
      <c r="H147" s="217"/>
      <c r="I147" s="217"/>
      <c r="J147" s="217"/>
      <c r="K147" s="217"/>
      <c r="L147" s="400"/>
      <c r="M147" s="400"/>
      <c r="N147" s="400"/>
      <c r="P147" s="375"/>
      <c r="Q147" s="375"/>
    </row>
    <row r="148" spans="1:17" s="384" customFormat="1" x14ac:dyDescent="0.25">
      <c r="A148" s="222"/>
      <c r="B148" s="217"/>
      <c r="C148" s="217"/>
      <c r="D148" s="217"/>
      <c r="E148" s="217"/>
      <c r="F148" s="217"/>
      <c r="G148" s="217"/>
      <c r="H148" s="217"/>
      <c r="I148" s="217"/>
      <c r="J148" s="217"/>
      <c r="K148" s="217"/>
      <c r="L148" s="400"/>
      <c r="M148" s="400"/>
      <c r="N148" s="400"/>
      <c r="P148" s="375"/>
      <c r="Q148" s="375"/>
    </row>
    <row r="149" spans="1:17" s="384" customFormat="1" x14ac:dyDescent="0.25">
      <c r="A149" s="222"/>
      <c r="B149" s="217"/>
      <c r="C149" s="217"/>
      <c r="D149" s="217"/>
      <c r="E149" s="217"/>
      <c r="F149" s="217"/>
      <c r="G149" s="217"/>
      <c r="H149" s="217"/>
      <c r="I149" s="217"/>
      <c r="J149" s="217"/>
      <c r="K149" s="217"/>
      <c r="L149" s="400"/>
      <c r="M149" s="400"/>
      <c r="N149" s="400"/>
      <c r="P149" s="375"/>
      <c r="Q149" s="375"/>
    </row>
    <row r="150" spans="1:17" s="384" customFormat="1" x14ac:dyDescent="0.25">
      <c r="A150" s="222"/>
      <c r="B150" s="217"/>
      <c r="C150" s="217"/>
      <c r="D150" s="217"/>
      <c r="E150" s="217"/>
      <c r="F150" s="217"/>
      <c r="G150" s="217"/>
      <c r="H150" s="217"/>
      <c r="I150" s="217"/>
      <c r="J150" s="217"/>
      <c r="K150" s="217"/>
      <c r="L150" s="400"/>
      <c r="M150" s="400"/>
      <c r="N150" s="400"/>
      <c r="P150" s="375"/>
      <c r="Q150" s="375"/>
    </row>
    <row r="151" spans="1:17" s="384" customFormat="1" x14ac:dyDescent="0.25">
      <c r="A151" s="222"/>
      <c r="B151" s="217"/>
      <c r="C151" s="217"/>
      <c r="D151" s="217"/>
      <c r="E151" s="217"/>
      <c r="F151" s="217"/>
      <c r="G151" s="217"/>
      <c r="H151" s="217"/>
      <c r="I151" s="217"/>
      <c r="J151" s="217"/>
      <c r="K151" s="217"/>
      <c r="L151" s="400"/>
      <c r="M151" s="400"/>
      <c r="N151" s="400"/>
      <c r="P151" s="375"/>
      <c r="Q151" s="375"/>
    </row>
    <row r="152" spans="1:17" s="384" customFormat="1" x14ac:dyDescent="0.25">
      <c r="A152" s="222"/>
      <c r="B152" s="217"/>
      <c r="C152" s="217"/>
      <c r="D152" s="217"/>
      <c r="E152" s="217"/>
      <c r="F152" s="217"/>
      <c r="G152" s="217"/>
      <c r="H152" s="217"/>
      <c r="I152" s="217"/>
      <c r="J152" s="217"/>
      <c r="K152" s="217"/>
      <c r="L152" s="400"/>
      <c r="M152" s="400"/>
      <c r="N152" s="400"/>
      <c r="P152" s="375"/>
      <c r="Q152" s="375"/>
    </row>
    <row r="153" spans="1:17" s="384" customFormat="1" x14ac:dyDescent="0.25">
      <c r="A153" s="222"/>
      <c r="B153" s="217"/>
      <c r="C153" s="217"/>
      <c r="D153" s="217"/>
      <c r="E153" s="217"/>
      <c r="F153" s="217"/>
      <c r="G153" s="217"/>
      <c r="H153" s="217"/>
      <c r="I153" s="217"/>
      <c r="J153" s="217"/>
      <c r="K153" s="217"/>
      <c r="L153" s="400"/>
      <c r="M153" s="400"/>
      <c r="N153" s="400"/>
      <c r="P153" s="375"/>
      <c r="Q153" s="375"/>
    </row>
    <row r="154" spans="1:17" s="384" customFormat="1" x14ac:dyDescent="0.25">
      <c r="A154" s="222"/>
      <c r="B154" s="217"/>
      <c r="C154" s="217"/>
      <c r="D154" s="217"/>
      <c r="E154" s="217"/>
      <c r="F154" s="217"/>
      <c r="G154" s="217"/>
      <c r="H154" s="217"/>
      <c r="I154" s="217"/>
      <c r="J154" s="217"/>
      <c r="K154" s="217"/>
      <c r="L154" s="400"/>
      <c r="M154" s="400"/>
      <c r="N154" s="400"/>
      <c r="P154" s="375"/>
      <c r="Q154" s="375"/>
    </row>
    <row r="155" spans="1:17" s="384" customFormat="1" x14ac:dyDescent="0.25">
      <c r="A155" s="222"/>
      <c r="B155" s="217"/>
      <c r="C155" s="217"/>
      <c r="D155" s="217"/>
      <c r="E155" s="217"/>
      <c r="F155" s="217"/>
      <c r="G155" s="217"/>
      <c r="H155" s="217"/>
      <c r="I155" s="217"/>
      <c r="J155" s="217"/>
      <c r="K155" s="217"/>
      <c r="L155" s="400"/>
      <c r="M155" s="400"/>
      <c r="N155" s="400"/>
      <c r="P155" s="375"/>
      <c r="Q155" s="375"/>
    </row>
    <row r="156" spans="1:17" s="384" customFormat="1" x14ac:dyDescent="0.25">
      <c r="A156" s="222"/>
      <c r="B156" s="217"/>
      <c r="C156" s="217"/>
      <c r="D156" s="217"/>
      <c r="E156" s="217"/>
      <c r="F156" s="217"/>
      <c r="G156" s="217"/>
      <c r="H156" s="217"/>
      <c r="I156" s="217"/>
      <c r="J156" s="217"/>
      <c r="K156" s="217"/>
      <c r="L156" s="400"/>
      <c r="M156" s="400"/>
      <c r="N156" s="400"/>
      <c r="P156" s="375"/>
      <c r="Q156" s="375"/>
    </row>
    <row r="157" spans="1:17" s="384" customFormat="1" x14ac:dyDescent="0.25">
      <c r="A157" s="222"/>
      <c r="B157" s="217"/>
      <c r="C157" s="217"/>
      <c r="D157" s="217"/>
      <c r="E157" s="217"/>
      <c r="F157" s="217"/>
      <c r="G157" s="217"/>
      <c r="H157" s="217"/>
      <c r="I157" s="217"/>
      <c r="J157" s="217"/>
      <c r="K157" s="217"/>
      <c r="L157" s="400"/>
      <c r="M157" s="400"/>
      <c r="N157" s="400"/>
      <c r="P157" s="375"/>
      <c r="Q157" s="375"/>
    </row>
    <row r="158" spans="1:17" s="384" customFormat="1" x14ac:dyDescent="0.25">
      <c r="A158" s="222"/>
      <c r="B158" s="217"/>
      <c r="C158" s="217"/>
      <c r="D158" s="217"/>
      <c r="E158" s="217"/>
      <c r="F158" s="217"/>
      <c r="G158" s="217"/>
      <c r="H158" s="217"/>
      <c r="I158" s="217"/>
      <c r="J158" s="217"/>
      <c r="K158" s="217"/>
      <c r="L158" s="400"/>
      <c r="M158" s="400"/>
      <c r="N158" s="400"/>
      <c r="P158" s="375"/>
      <c r="Q158" s="375"/>
    </row>
    <row r="159" spans="1:17" s="384" customFormat="1" x14ac:dyDescent="0.25">
      <c r="A159" s="222"/>
      <c r="B159" s="217"/>
      <c r="C159" s="217"/>
      <c r="D159" s="217"/>
      <c r="E159" s="217"/>
      <c r="F159" s="217"/>
      <c r="G159" s="217"/>
      <c r="H159" s="217"/>
      <c r="I159" s="217"/>
      <c r="J159" s="217"/>
      <c r="K159" s="217"/>
      <c r="L159" s="400"/>
      <c r="M159" s="400"/>
      <c r="N159" s="400"/>
      <c r="P159" s="375"/>
      <c r="Q159" s="375"/>
    </row>
    <row r="160" spans="1:17" s="384" customFormat="1" x14ac:dyDescent="0.25">
      <c r="A160" s="222"/>
      <c r="B160" s="217"/>
      <c r="C160" s="217"/>
      <c r="D160" s="217"/>
      <c r="E160" s="217"/>
      <c r="F160" s="217"/>
      <c r="G160" s="217"/>
      <c r="H160" s="217"/>
      <c r="I160" s="217"/>
      <c r="J160" s="217"/>
      <c r="K160" s="217"/>
      <c r="L160" s="400"/>
      <c r="M160" s="400"/>
      <c r="N160" s="400"/>
      <c r="P160" s="375"/>
      <c r="Q160" s="375"/>
    </row>
    <row r="161" spans="1:17" s="384" customFormat="1" x14ac:dyDescent="0.25">
      <c r="A161" s="222"/>
      <c r="B161" s="217"/>
      <c r="C161" s="217"/>
      <c r="D161" s="217"/>
      <c r="E161" s="217"/>
      <c r="F161" s="217"/>
      <c r="G161" s="217"/>
      <c r="H161" s="217"/>
      <c r="I161" s="217"/>
      <c r="J161" s="217"/>
      <c r="K161" s="217"/>
      <c r="L161" s="400"/>
      <c r="M161" s="400"/>
      <c r="N161" s="400"/>
      <c r="P161" s="375"/>
      <c r="Q161" s="375"/>
    </row>
    <row r="162" spans="1:17" s="384" customFormat="1" x14ac:dyDescent="0.25">
      <c r="A162" s="222"/>
      <c r="B162" s="217"/>
      <c r="C162" s="217"/>
      <c r="D162" s="217"/>
      <c r="E162" s="217"/>
      <c r="F162" s="217"/>
      <c r="G162" s="217"/>
      <c r="H162" s="217"/>
      <c r="I162" s="217"/>
      <c r="J162" s="217"/>
      <c r="K162" s="217"/>
      <c r="L162" s="400"/>
      <c r="M162" s="400"/>
      <c r="N162" s="400"/>
      <c r="P162" s="375"/>
      <c r="Q162" s="375"/>
    </row>
    <row r="163" spans="1:17" s="384" customFormat="1" x14ac:dyDescent="0.25">
      <c r="A163" s="222"/>
      <c r="B163" s="217"/>
      <c r="C163" s="217"/>
      <c r="D163" s="217"/>
      <c r="E163" s="217"/>
      <c r="F163" s="217"/>
      <c r="G163" s="217"/>
      <c r="H163" s="217"/>
      <c r="I163" s="217"/>
      <c r="J163" s="217"/>
      <c r="K163" s="217"/>
      <c r="L163" s="400"/>
      <c r="M163" s="400"/>
      <c r="N163" s="400"/>
      <c r="P163" s="375"/>
      <c r="Q163" s="375"/>
    </row>
    <row r="164" spans="1:17" s="384" customFormat="1" x14ac:dyDescent="0.25">
      <c r="A164" s="222"/>
      <c r="B164" s="217"/>
      <c r="C164" s="217"/>
      <c r="D164" s="217"/>
      <c r="E164" s="217"/>
      <c r="F164" s="217"/>
      <c r="G164" s="217"/>
      <c r="H164" s="217"/>
      <c r="I164" s="217"/>
      <c r="J164" s="217"/>
      <c r="K164" s="217"/>
      <c r="L164" s="400"/>
      <c r="M164" s="400"/>
      <c r="N164" s="400"/>
      <c r="P164" s="375"/>
      <c r="Q164" s="375"/>
    </row>
    <row r="165" spans="1:17" s="384" customFormat="1" x14ac:dyDescent="0.25">
      <c r="A165" s="222"/>
      <c r="B165" s="217"/>
      <c r="C165" s="217"/>
      <c r="D165" s="217"/>
      <c r="E165" s="217"/>
      <c r="F165" s="217"/>
      <c r="G165" s="217"/>
      <c r="H165" s="217"/>
      <c r="I165" s="217"/>
      <c r="J165" s="217"/>
      <c r="K165" s="217"/>
      <c r="L165" s="400"/>
      <c r="M165" s="400"/>
      <c r="N165" s="400"/>
      <c r="P165" s="375"/>
      <c r="Q165" s="375"/>
    </row>
    <row r="166" spans="1:17" s="384" customFormat="1" x14ac:dyDescent="0.25">
      <c r="A166" s="222"/>
      <c r="B166" s="217"/>
      <c r="C166" s="217"/>
      <c r="D166" s="217"/>
      <c r="E166" s="217"/>
      <c r="F166" s="217"/>
      <c r="G166" s="217"/>
      <c r="H166" s="217"/>
      <c r="I166" s="217"/>
      <c r="J166" s="217"/>
      <c r="K166" s="217"/>
      <c r="L166" s="400"/>
      <c r="M166" s="400"/>
      <c r="N166" s="400"/>
      <c r="P166" s="375"/>
      <c r="Q166" s="375"/>
    </row>
    <row r="167" spans="1:17" s="384" customFormat="1" x14ac:dyDescent="0.25">
      <c r="A167" s="222"/>
      <c r="B167" s="217"/>
      <c r="C167" s="217"/>
      <c r="D167" s="217"/>
      <c r="E167" s="217"/>
      <c r="F167" s="217"/>
      <c r="G167" s="217"/>
      <c r="H167" s="217"/>
      <c r="I167" s="217"/>
      <c r="J167" s="217"/>
      <c r="K167" s="217"/>
      <c r="L167" s="400"/>
      <c r="M167" s="400"/>
      <c r="N167" s="400"/>
      <c r="P167" s="375"/>
      <c r="Q167" s="375"/>
    </row>
    <row r="168" spans="1:17" s="384" customFormat="1" x14ac:dyDescent="0.25">
      <c r="A168" s="222"/>
      <c r="B168" s="217"/>
      <c r="C168" s="217"/>
      <c r="D168" s="217"/>
      <c r="E168" s="217"/>
      <c r="F168" s="217"/>
      <c r="G168" s="217"/>
      <c r="H168" s="217"/>
      <c r="I168" s="217"/>
      <c r="J168" s="217"/>
      <c r="K168" s="217"/>
      <c r="L168" s="400"/>
      <c r="M168" s="400"/>
      <c r="N168" s="400"/>
      <c r="P168" s="375"/>
      <c r="Q168" s="375"/>
    </row>
    <row r="169" spans="1:17" s="384" customFormat="1" x14ac:dyDescent="0.25">
      <c r="A169" s="222"/>
      <c r="B169" s="217"/>
      <c r="C169" s="217"/>
      <c r="D169" s="217"/>
      <c r="E169" s="217"/>
      <c r="F169" s="217"/>
      <c r="G169" s="217"/>
      <c r="H169" s="217"/>
      <c r="I169" s="217"/>
      <c r="J169" s="217"/>
      <c r="K169" s="217"/>
      <c r="L169" s="400"/>
      <c r="M169" s="400"/>
      <c r="N169" s="400"/>
      <c r="P169" s="375"/>
      <c r="Q169" s="375"/>
    </row>
    <row r="170" spans="1:17" s="384" customFormat="1" x14ac:dyDescent="0.25">
      <c r="A170" s="222"/>
      <c r="B170" s="217"/>
      <c r="C170" s="217"/>
      <c r="D170" s="217"/>
      <c r="E170" s="217"/>
      <c r="F170" s="217"/>
      <c r="G170" s="217"/>
      <c r="H170" s="217"/>
      <c r="I170" s="217"/>
      <c r="J170" s="217"/>
      <c r="K170" s="217"/>
      <c r="L170" s="400"/>
      <c r="M170" s="400"/>
      <c r="N170" s="400"/>
      <c r="P170" s="375"/>
      <c r="Q170" s="375"/>
    </row>
    <row r="171" spans="1:17" s="384" customFormat="1" x14ac:dyDescent="0.25">
      <c r="A171" s="222"/>
      <c r="B171" s="217"/>
      <c r="C171" s="217"/>
      <c r="D171" s="217"/>
      <c r="E171" s="217"/>
      <c r="F171" s="217"/>
      <c r="G171" s="217"/>
      <c r="H171" s="217"/>
      <c r="I171" s="217"/>
      <c r="J171" s="217"/>
      <c r="K171" s="217"/>
      <c r="L171" s="400"/>
      <c r="M171" s="400"/>
      <c r="N171" s="400"/>
      <c r="P171" s="375"/>
      <c r="Q171" s="375"/>
    </row>
    <row r="172" spans="1:17" s="384" customFormat="1" x14ac:dyDescent="0.25">
      <c r="A172" s="222"/>
      <c r="B172" s="217"/>
      <c r="C172" s="217"/>
      <c r="D172" s="217"/>
      <c r="E172" s="217"/>
      <c r="F172" s="217"/>
      <c r="G172" s="217"/>
      <c r="H172" s="217"/>
      <c r="I172" s="217"/>
      <c r="J172" s="217"/>
      <c r="K172" s="217"/>
      <c r="L172" s="400"/>
      <c r="M172" s="400"/>
      <c r="N172" s="400"/>
      <c r="P172" s="375"/>
      <c r="Q172" s="375"/>
    </row>
    <row r="173" spans="1:17" s="384" customFormat="1" x14ac:dyDescent="0.25">
      <c r="A173" s="222"/>
      <c r="B173" s="217"/>
      <c r="C173" s="217"/>
      <c r="D173" s="217"/>
      <c r="E173" s="217"/>
      <c r="F173" s="217"/>
      <c r="G173" s="217"/>
      <c r="H173" s="217"/>
      <c r="I173" s="217"/>
      <c r="J173" s="217"/>
      <c r="K173" s="217"/>
      <c r="L173" s="400"/>
      <c r="M173" s="400"/>
      <c r="N173" s="400"/>
      <c r="P173" s="375"/>
      <c r="Q173" s="375"/>
    </row>
    <row r="174" spans="1:17" s="384" customFormat="1" x14ac:dyDescent="0.25">
      <c r="A174" s="222"/>
      <c r="B174" s="217"/>
      <c r="C174" s="217"/>
      <c r="D174" s="217"/>
      <c r="E174" s="217"/>
      <c r="F174" s="217"/>
      <c r="G174" s="217"/>
      <c r="H174" s="217"/>
      <c r="I174" s="217"/>
      <c r="J174" s="217"/>
      <c r="K174" s="217"/>
      <c r="L174" s="400"/>
      <c r="M174" s="400"/>
      <c r="N174" s="400"/>
      <c r="P174" s="375"/>
      <c r="Q174" s="375"/>
    </row>
    <row r="175" spans="1:17" s="384" customFormat="1" x14ac:dyDescent="0.25">
      <c r="A175" s="222"/>
      <c r="B175" s="217"/>
      <c r="C175" s="217"/>
      <c r="D175" s="217"/>
      <c r="E175" s="217"/>
      <c r="F175" s="217"/>
      <c r="G175" s="217"/>
      <c r="H175" s="217"/>
      <c r="I175" s="217"/>
      <c r="J175" s="217"/>
      <c r="K175" s="217"/>
      <c r="L175" s="400"/>
      <c r="M175" s="400"/>
      <c r="N175" s="400"/>
      <c r="P175" s="375"/>
      <c r="Q175" s="375"/>
    </row>
    <row r="176" spans="1:17" s="384" customFormat="1" x14ac:dyDescent="0.25">
      <c r="A176" s="222"/>
      <c r="B176" s="217"/>
      <c r="C176" s="217"/>
      <c r="D176" s="217"/>
      <c r="E176" s="217"/>
      <c r="F176" s="217"/>
      <c r="G176" s="217"/>
      <c r="H176" s="217"/>
      <c r="I176" s="217"/>
      <c r="J176" s="217"/>
      <c r="K176" s="217"/>
      <c r="L176" s="400"/>
      <c r="M176" s="400"/>
      <c r="N176" s="400"/>
      <c r="P176" s="375"/>
      <c r="Q176" s="375"/>
    </row>
    <row r="177" spans="1:17" s="384" customFormat="1" x14ac:dyDescent="0.25">
      <c r="A177" s="222"/>
      <c r="B177" s="217"/>
      <c r="C177" s="217"/>
      <c r="D177" s="217"/>
      <c r="E177" s="217"/>
      <c r="F177" s="217"/>
      <c r="G177" s="217"/>
      <c r="H177" s="217"/>
      <c r="I177" s="217"/>
      <c r="J177" s="217"/>
      <c r="K177" s="217"/>
      <c r="L177" s="400"/>
      <c r="M177" s="400"/>
      <c r="N177" s="400"/>
      <c r="P177" s="375"/>
      <c r="Q177" s="375"/>
    </row>
    <row r="178" spans="1:17" s="384" customFormat="1" x14ac:dyDescent="0.25">
      <c r="A178" s="222"/>
      <c r="B178" s="217"/>
      <c r="C178" s="217"/>
      <c r="D178" s="217"/>
      <c r="E178" s="217"/>
      <c r="F178" s="217"/>
      <c r="G178" s="217"/>
      <c r="H178" s="217"/>
      <c r="I178" s="217"/>
      <c r="J178" s="217"/>
      <c r="K178" s="217"/>
      <c r="L178" s="400"/>
      <c r="M178" s="400"/>
      <c r="N178" s="400"/>
      <c r="P178" s="375"/>
      <c r="Q178" s="375"/>
    </row>
    <row r="179" spans="1:17" s="384" customFormat="1" x14ac:dyDescent="0.25">
      <c r="A179" s="222"/>
      <c r="B179" s="217"/>
      <c r="C179" s="217"/>
      <c r="D179" s="217"/>
      <c r="E179" s="217"/>
      <c r="F179" s="217"/>
      <c r="G179" s="217"/>
      <c r="H179" s="217"/>
      <c r="I179" s="217"/>
      <c r="J179" s="217"/>
      <c r="K179" s="217"/>
      <c r="L179" s="400"/>
      <c r="M179" s="400"/>
      <c r="N179" s="400"/>
      <c r="P179" s="375"/>
      <c r="Q179" s="375"/>
    </row>
    <row r="180" spans="1:17" s="384" customFormat="1" x14ac:dyDescent="0.25">
      <c r="A180" s="222"/>
      <c r="B180" s="217"/>
      <c r="C180" s="217"/>
      <c r="D180" s="217"/>
      <c r="E180" s="217"/>
      <c r="F180" s="217"/>
      <c r="G180" s="217"/>
      <c r="H180" s="217"/>
      <c r="I180" s="217"/>
      <c r="J180" s="217"/>
      <c r="K180" s="217"/>
      <c r="L180" s="400"/>
      <c r="M180" s="400"/>
      <c r="N180" s="400"/>
      <c r="P180" s="375"/>
      <c r="Q180" s="375"/>
    </row>
    <row r="181" spans="1:17" s="384" customFormat="1" x14ac:dyDescent="0.25">
      <c r="A181" s="222"/>
      <c r="B181" s="217"/>
      <c r="C181" s="217"/>
      <c r="D181" s="217"/>
      <c r="E181" s="217"/>
      <c r="F181" s="217"/>
      <c r="G181" s="217"/>
      <c r="H181" s="217"/>
      <c r="I181" s="217"/>
      <c r="J181" s="217"/>
      <c r="K181" s="217"/>
      <c r="L181" s="400"/>
      <c r="M181" s="400"/>
      <c r="N181" s="400"/>
      <c r="P181" s="375"/>
      <c r="Q181" s="375"/>
    </row>
    <row r="182" spans="1:17" s="384" customFormat="1" x14ac:dyDescent="0.25">
      <c r="A182" s="222"/>
      <c r="B182" s="217"/>
      <c r="C182" s="217"/>
      <c r="D182" s="217"/>
      <c r="E182" s="217"/>
      <c r="F182" s="217"/>
      <c r="G182" s="217"/>
      <c r="H182" s="217"/>
      <c r="I182" s="217"/>
      <c r="J182" s="217"/>
      <c r="K182" s="217"/>
      <c r="L182" s="400"/>
      <c r="M182" s="400"/>
      <c r="N182" s="400"/>
      <c r="P182" s="375"/>
      <c r="Q182" s="375"/>
    </row>
    <row r="183" spans="1:17" s="384" customFormat="1" x14ac:dyDescent="0.25">
      <c r="A183" s="222"/>
      <c r="B183" s="217"/>
      <c r="C183" s="217"/>
      <c r="D183" s="217"/>
      <c r="E183" s="217"/>
      <c r="F183" s="217"/>
      <c r="G183" s="217"/>
      <c r="H183" s="217"/>
      <c r="I183" s="217"/>
      <c r="J183" s="217"/>
      <c r="K183" s="217"/>
      <c r="L183" s="400"/>
      <c r="M183" s="400"/>
      <c r="N183" s="400"/>
      <c r="P183" s="375"/>
      <c r="Q183" s="375"/>
    </row>
    <row r="184" spans="1:17" s="384" customFormat="1" x14ac:dyDescent="0.25">
      <c r="A184" s="222"/>
      <c r="B184" s="217"/>
      <c r="C184" s="217"/>
      <c r="D184" s="217"/>
      <c r="E184" s="217"/>
      <c r="F184" s="217"/>
      <c r="G184" s="217"/>
      <c r="H184" s="217"/>
      <c r="I184" s="217"/>
      <c r="J184" s="217"/>
      <c r="K184" s="217"/>
      <c r="L184" s="400"/>
      <c r="M184" s="400"/>
      <c r="N184" s="400"/>
      <c r="P184" s="375"/>
      <c r="Q184" s="375"/>
    </row>
    <row r="185" spans="1:17" s="384" customFormat="1" x14ac:dyDescent="0.25">
      <c r="A185" s="222"/>
      <c r="B185" s="217"/>
      <c r="C185" s="217"/>
      <c r="D185" s="217"/>
      <c r="E185" s="217"/>
      <c r="F185" s="217"/>
      <c r="G185" s="217"/>
      <c r="H185" s="217"/>
      <c r="I185" s="217"/>
      <c r="J185" s="217"/>
      <c r="K185" s="217"/>
      <c r="L185" s="400"/>
      <c r="M185" s="400"/>
      <c r="N185" s="400"/>
      <c r="P185" s="375"/>
      <c r="Q185" s="375"/>
    </row>
    <row r="186" spans="1:17" s="384" customFormat="1" x14ac:dyDescent="0.25">
      <c r="A186" s="222"/>
      <c r="B186" s="217"/>
      <c r="C186" s="217"/>
      <c r="D186" s="217"/>
      <c r="E186" s="217"/>
      <c r="F186" s="217"/>
      <c r="G186" s="217"/>
      <c r="H186" s="217"/>
      <c r="I186" s="217"/>
      <c r="J186" s="217"/>
      <c r="K186" s="217"/>
      <c r="L186" s="400"/>
      <c r="M186" s="400"/>
      <c r="N186" s="400"/>
      <c r="P186" s="375"/>
      <c r="Q186" s="375"/>
    </row>
    <row r="187" spans="1:17" s="384" customFormat="1" x14ac:dyDescent="0.25">
      <c r="A187" s="222"/>
      <c r="B187" s="217"/>
      <c r="C187" s="217"/>
      <c r="D187" s="217"/>
      <c r="E187" s="217"/>
      <c r="F187" s="217"/>
      <c r="G187" s="217"/>
      <c r="H187" s="217"/>
      <c r="I187" s="217"/>
      <c r="J187" s="217"/>
      <c r="K187" s="217"/>
      <c r="L187" s="400"/>
      <c r="M187" s="400"/>
      <c r="N187" s="400"/>
      <c r="P187" s="375"/>
      <c r="Q187" s="375"/>
    </row>
    <row r="188" spans="1:17" s="384" customFormat="1" x14ac:dyDescent="0.25">
      <c r="A188" s="222"/>
      <c r="B188" s="217"/>
      <c r="C188" s="217"/>
      <c r="D188" s="217"/>
      <c r="E188" s="217"/>
      <c r="F188" s="217"/>
      <c r="G188" s="217"/>
      <c r="H188" s="217"/>
      <c r="I188" s="217"/>
      <c r="J188" s="217"/>
      <c r="K188" s="217"/>
      <c r="L188" s="400"/>
      <c r="M188" s="400"/>
      <c r="N188" s="400"/>
      <c r="P188" s="375"/>
      <c r="Q188" s="375"/>
    </row>
    <row r="189" spans="1:17" s="384" customFormat="1" x14ac:dyDescent="0.25">
      <c r="A189" s="222"/>
      <c r="B189" s="217"/>
      <c r="C189" s="217"/>
      <c r="D189" s="217"/>
      <c r="E189" s="217"/>
      <c r="F189" s="217"/>
      <c r="G189" s="217"/>
      <c r="H189" s="217"/>
      <c r="I189" s="217"/>
      <c r="J189" s="217"/>
      <c r="K189" s="217"/>
      <c r="L189" s="400"/>
      <c r="M189" s="400"/>
      <c r="N189" s="400"/>
      <c r="P189" s="375"/>
      <c r="Q189" s="375"/>
    </row>
    <row r="190" spans="1:17" s="384" customFormat="1" x14ac:dyDescent="0.25">
      <c r="A190" s="222"/>
      <c r="B190" s="217"/>
      <c r="C190" s="217"/>
      <c r="D190" s="217"/>
      <c r="E190" s="217"/>
      <c r="F190" s="217"/>
      <c r="G190" s="217"/>
      <c r="H190" s="217"/>
      <c r="I190" s="217"/>
      <c r="J190" s="217"/>
      <c r="K190" s="217"/>
      <c r="L190" s="400"/>
      <c r="M190" s="400"/>
      <c r="N190" s="400"/>
      <c r="P190" s="375"/>
      <c r="Q190" s="375"/>
    </row>
    <row r="191" spans="1:17" s="384" customFormat="1" x14ac:dyDescent="0.25">
      <c r="A191" s="222"/>
      <c r="B191" s="217"/>
      <c r="C191" s="217"/>
      <c r="D191" s="217"/>
      <c r="E191" s="217"/>
      <c r="F191" s="217"/>
      <c r="G191" s="217"/>
      <c r="H191" s="217"/>
      <c r="I191" s="217"/>
      <c r="J191" s="217"/>
      <c r="K191" s="217"/>
      <c r="L191" s="400"/>
      <c r="M191" s="400"/>
      <c r="N191" s="400"/>
      <c r="P191" s="375"/>
      <c r="Q191" s="375"/>
    </row>
    <row r="192" spans="1:17" s="384" customFormat="1" x14ac:dyDescent="0.25">
      <c r="A192" s="222"/>
      <c r="B192" s="217"/>
      <c r="C192" s="217"/>
      <c r="D192" s="217"/>
      <c r="E192" s="217"/>
      <c r="F192" s="217"/>
      <c r="G192" s="217"/>
      <c r="H192" s="217"/>
      <c r="I192" s="217"/>
      <c r="J192" s="217"/>
      <c r="K192" s="217"/>
      <c r="L192" s="400"/>
      <c r="M192" s="400"/>
      <c r="N192" s="400"/>
      <c r="P192" s="375"/>
      <c r="Q192" s="375"/>
    </row>
    <row r="193" spans="1:17" s="384" customFormat="1" x14ac:dyDescent="0.25">
      <c r="A193" s="222"/>
      <c r="B193" s="217"/>
      <c r="C193" s="217"/>
      <c r="D193" s="217"/>
      <c r="E193" s="217"/>
      <c r="F193" s="217"/>
      <c r="G193" s="217"/>
      <c r="H193" s="217"/>
      <c r="I193" s="217"/>
      <c r="J193" s="217"/>
      <c r="K193" s="217"/>
      <c r="L193" s="400"/>
      <c r="M193" s="400"/>
      <c r="N193" s="400"/>
      <c r="P193" s="375"/>
      <c r="Q193" s="375"/>
    </row>
    <row r="194" spans="1:17" s="384" customFormat="1" x14ac:dyDescent="0.25">
      <c r="A194" s="222"/>
      <c r="B194" s="217"/>
      <c r="C194" s="217"/>
      <c r="D194" s="217"/>
      <c r="E194" s="217"/>
      <c r="F194" s="217"/>
      <c r="G194" s="217"/>
      <c r="H194" s="217"/>
      <c r="I194" s="217"/>
      <c r="J194" s="217"/>
      <c r="K194" s="217"/>
      <c r="L194" s="400"/>
      <c r="M194" s="400"/>
      <c r="N194" s="400"/>
      <c r="P194" s="375"/>
      <c r="Q194" s="375"/>
    </row>
    <row r="195" spans="1:17" s="384" customFormat="1" x14ac:dyDescent="0.25">
      <c r="A195" s="222"/>
      <c r="B195" s="217"/>
      <c r="C195" s="217"/>
      <c r="D195" s="217"/>
      <c r="E195" s="217"/>
      <c r="F195" s="217"/>
      <c r="G195" s="217"/>
      <c r="H195" s="217"/>
      <c r="I195" s="217"/>
      <c r="J195" s="217"/>
      <c r="K195" s="217"/>
      <c r="L195" s="400"/>
      <c r="M195" s="400"/>
      <c r="N195" s="400"/>
      <c r="P195" s="375"/>
      <c r="Q195" s="375"/>
    </row>
    <row r="196" spans="1:17" s="384" customFormat="1" x14ac:dyDescent="0.25">
      <c r="A196" s="222"/>
      <c r="B196" s="217"/>
      <c r="C196" s="217"/>
      <c r="D196" s="217"/>
      <c r="E196" s="217"/>
      <c r="F196" s="217"/>
      <c r="G196" s="217"/>
      <c r="H196" s="217"/>
      <c r="I196" s="217"/>
      <c r="J196" s="217"/>
      <c r="K196" s="217"/>
      <c r="L196" s="400"/>
      <c r="M196" s="400"/>
      <c r="N196" s="400"/>
      <c r="P196" s="375"/>
      <c r="Q196" s="375"/>
    </row>
    <row r="197" spans="1:17" s="384" customFormat="1" x14ac:dyDescent="0.25">
      <c r="A197" s="222"/>
      <c r="B197" s="217"/>
      <c r="C197" s="217"/>
      <c r="D197" s="217"/>
      <c r="E197" s="217"/>
      <c r="F197" s="217"/>
      <c r="G197" s="217"/>
      <c r="H197" s="217"/>
      <c r="I197" s="217"/>
      <c r="J197" s="217"/>
      <c r="K197" s="217"/>
      <c r="L197" s="400"/>
      <c r="M197" s="400"/>
      <c r="N197" s="400"/>
      <c r="P197" s="375"/>
      <c r="Q197" s="375"/>
    </row>
    <row r="198" spans="1:17" s="384" customFormat="1" x14ac:dyDescent="0.25">
      <c r="A198" s="222"/>
      <c r="B198" s="217"/>
      <c r="C198" s="217"/>
      <c r="D198" s="217"/>
      <c r="E198" s="217"/>
      <c r="F198" s="217"/>
      <c r="G198" s="217"/>
      <c r="H198" s="217"/>
      <c r="I198" s="217"/>
      <c r="J198" s="217"/>
      <c r="K198" s="217"/>
      <c r="L198" s="400"/>
      <c r="M198" s="400"/>
      <c r="N198" s="400"/>
      <c r="P198" s="375"/>
      <c r="Q198" s="375"/>
    </row>
    <row r="199" spans="1:17" s="384" customFormat="1" x14ac:dyDescent="0.25">
      <c r="A199" s="222"/>
      <c r="B199" s="217"/>
      <c r="C199" s="217"/>
      <c r="D199" s="217"/>
      <c r="E199" s="217"/>
      <c r="F199" s="217"/>
      <c r="G199" s="217"/>
      <c r="H199" s="217"/>
      <c r="I199" s="217"/>
      <c r="J199" s="217"/>
      <c r="K199" s="217"/>
      <c r="L199" s="400"/>
      <c r="M199" s="400"/>
      <c r="N199" s="400"/>
      <c r="P199" s="375"/>
      <c r="Q199" s="375"/>
    </row>
    <row r="200" spans="1:17" s="384" customFormat="1" x14ac:dyDescent="0.25">
      <c r="A200" s="222"/>
      <c r="B200" s="217"/>
      <c r="C200" s="217"/>
      <c r="D200" s="217"/>
      <c r="E200" s="217"/>
      <c r="F200" s="217"/>
      <c r="G200" s="217"/>
      <c r="H200" s="217"/>
      <c r="I200" s="217"/>
      <c r="J200" s="217"/>
      <c r="K200" s="217"/>
      <c r="L200" s="400"/>
      <c r="M200" s="400"/>
      <c r="N200" s="400"/>
      <c r="P200" s="375"/>
      <c r="Q200" s="375"/>
    </row>
    <row r="201" spans="1:17" s="384" customFormat="1" x14ac:dyDescent="0.25">
      <c r="A201" s="222"/>
      <c r="B201" s="217"/>
      <c r="C201" s="217"/>
      <c r="D201" s="217"/>
      <c r="E201" s="217"/>
      <c r="F201" s="217"/>
      <c r="G201" s="217"/>
      <c r="H201" s="217"/>
      <c r="I201" s="217"/>
      <c r="J201" s="217"/>
      <c r="K201" s="217"/>
      <c r="L201" s="400"/>
      <c r="M201" s="400"/>
      <c r="N201" s="400"/>
      <c r="P201" s="375"/>
      <c r="Q201" s="375"/>
    </row>
    <row r="202" spans="1:17" s="384" customFormat="1" x14ac:dyDescent="0.25">
      <c r="A202" s="222"/>
      <c r="B202" s="217"/>
      <c r="C202" s="217"/>
      <c r="D202" s="217"/>
      <c r="E202" s="217"/>
      <c r="F202" s="217"/>
      <c r="G202" s="217"/>
      <c r="H202" s="217"/>
      <c r="I202" s="217"/>
      <c r="J202" s="217"/>
      <c r="K202" s="217"/>
      <c r="L202" s="400"/>
      <c r="M202" s="400"/>
      <c r="N202" s="400"/>
      <c r="P202" s="375"/>
      <c r="Q202" s="375"/>
    </row>
    <row r="203" spans="1:17" s="384" customFormat="1" x14ac:dyDescent="0.25">
      <c r="A203" s="222"/>
      <c r="B203" s="217"/>
      <c r="C203" s="217"/>
      <c r="D203" s="217"/>
      <c r="E203" s="217"/>
      <c r="F203" s="217"/>
      <c r="G203" s="217"/>
      <c r="H203" s="217"/>
      <c r="I203" s="217"/>
      <c r="J203" s="217"/>
      <c r="K203" s="217"/>
      <c r="L203" s="400"/>
      <c r="M203" s="400"/>
      <c r="N203" s="400"/>
      <c r="P203" s="375"/>
      <c r="Q203" s="375"/>
    </row>
    <row r="204" spans="1:17" s="384" customFormat="1" x14ac:dyDescent="0.25">
      <c r="A204" s="222"/>
      <c r="B204" s="217"/>
      <c r="C204" s="217"/>
      <c r="D204" s="217"/>
      <c r="E204" s="217"/>
      <c r="F204" s="217"/>
      <c r="G204" s="217"/>
      <c r="H204" s="217"/>
      <c r="I204" s="217"/>
      <c r="J204" s="217"/>
      <c r="K204" s="217"/>
      <c r="L204" s="400"/>
      <c r="M204" s="400"/>
      <c r="N204" s="400"/>
      <c r="P204" s="375"/>
      <c r="Q204" s="375"/>
    </row>
    <row r="205" spans="1:17" s="384" customFormat="1" x14ac:dyDescent="0.25">
      <c r="A205" s="222"/>
      <c r="B205" s="217"/>
      <c r="C205" s="217"/>
      <c r="D205" s="217"/>
      <c r="E205" s="217"/>
      <c r="F205" s="217"/>
      <c r="G205" s="217"/>
      <c r="H205" s="217"/>
      <c r="I205" s="217"/>
      <c r="J205" s="217"/>
      <c r="K205" s="217"/>
      <c r="L205" s="400"/>
      <c r="M205" s="400"/>
      <c r="N205" s="400"/>
      <c r="P205" s="375"/>
      <c r="Q205" s="375"/>
    </row>
    <row r="206" spans="1:17" s="384" customFormat="1" x14ac:dyDescent="0.25">
      <c r="A206" s="222"/>
      <c r="B206" s="217"/>
      <c r="C206" s="217"/>
      <c r="D206" s="217"/>
      <c r="E206" s="217"/>
      <c r="F206" s="217"/>
      <c r="G206" s="217"/>
      <c r="H206" s="217"/>
      <c r="I206" s="217"/>
      <c r="J206" s="217"/>
      <c r="K206" s="217"/>
      <c r="L206" s="400"/>
      <c r="M206" s="400"/>
      <c r="N206" s="400"/>
      <c r="P206" s="375"/>
      <c r="Q206" s="375"/>
    </row>
    <row r="207" spans="1:17" s="384" customFormat="1" x14ac:dyDescent="0.25">
      <c r="A207" s="222"/>
      <c r="B207" s="217"/>
      <c r="C207" s="217"/>
      <c r="D207" s="217"/>
      <c r="E207" s="217"/>
      <c r="F207" s="217"/>
      <c r="G207" s="217"/>
      <c r="H207" s="217"/>
      <c r="I207" s="217"/>
      <c r="J207" s="217"/>
      <c r="K207" s="217"/>
      <c r="L207" s="400"/>
      <c r="M207" s="400"/>
      <c r="N207" s="400"/>
      <c r="P207" s="375"/>
      <c r="Q207" s="375"/>
    </row>
    <row r="208" spans="1:17" s="384" customFormat="1" x14ac:dyDescent="0.25">
      <c r="A208" s="222"/>
      <c r="B208" s="217"/>
      <c r="C208" s="217"/>
      <c r="D208" s="217"/>
      <c r="E208" s="217"/>
      <c r="F208" s="217"/>
      <c r="G208" s="217"/>
      <c r="H208" s="217"/>
      <c r="I208" s="217"/>
      <c r="J208" s="217"/>
      <c r="K208" s="217"/>
      <c r="L208" s="400"/>
      <c r="M208" s="400"/>
      <c r="N208" s="400"/>
      <c r="P208" s="375"/>
      <c r="Q208" s="375"/>
    </row>
    <row r="209" spans="1:17" s="384" customFormat="1" x14ac:dyDescent="0.25">
      <c r="A209" s="222"/>
      <c r="B209" s="217"/>
      <c r="C209" s="217"/>
      <c r="D209" s="217"/>
      <c r="E209" s="217"/>
      <c r="F209" s="217"/>
      <c r="G209" s="217"/>
      <c r="H209" s="217"/>
      <c r="I209" s="217"/>
      <c r="J209" s="217"/>
      <c r="K209" s="217"/>
      <c r="L209" s="400"/>
      <c r="M209" s="400"/>
      <c r="N209" s="400"/>
      <c r="P209" s="375"/>
      <c r="Q209" s="375"/>
    </row>
    <row r="210" spans="1:17" s="384" customFormat="1" x14ac:dyDescent="0.25">
      <c r="A210" s="222"/>
      <c r="B210" s="217"/>
      <c r="C210" s="217"/>
      <c r="D210" s="217"/>
      <c r="E210" s="217"/>
      <c r="F210" s="217"/>
      <c r="G210" s="217"/>
      <c r="H210" s="217"/>
      <c r="I210" s="217"/>
      <c r="J210" s="217"/>
      <c r="K210" s="217"/>
      <c r="L210" s="400"/>
      <c r="M210" s="400"/>
      <c r="N210" s="400"/>
      <c r="P210" s="375"/>
      <c r="Q210" s="375"/>
    </row>
    <row r="211" spans="1:17" s="384" customFormat="1" x14ac:dyDescent="0.25">
      <c r="A211" s="222"/>
      <c r="B211" s="217"/>
      <c r="C211" s="217"/>
      <c r="D211" s="217"/>
      <c r="E211" s="217"/>
      <c r="F211" s="217"/>
      <c r="G211" s="217"/>
      <c r="H211" s="217"/>
      <c r="I211" s="217"/>
      <c r="J211" s="217"/>
      <c r="K211" s="217"/>
      <c r="L211" s="400"/>
      <c r="M211" s="400"/>
      <c r="N211" s="400"/>
      <c r="P211" s="375"/>
      <c r="Q211" s="375"/>
    </row>
    <row r="212" spans="1:17" s="384" customFormat="1" x14ac:dyDescent="0.25">
      <c r="A212" s="222"/>
      <c r="B212" s="217"/>
      <c r="C212" s="217"/>
      <c r="D212" s="217"/>
      <c r="E212" s="217"/>
      <c r="F212" s="217"/>
      <c r="G212" s="217"/>
      <c r="H212" s="217"/>
      <c r="I212" s="217"/>
      <c r="J212" s="217"/>
      <c r="K212" s="217"/>
      <c r="L212" s="400"/>
      <c r="M212" s="400"/>
      <c r="N212" s="400"/>
      <c r="P212" s="375"/>
      <c r="Q212" s="375"/>
    </row>
    <row r="213" spans="1:17" s="384" customFormat="1" x14ac:dyDescent="0.25">
      <c r="A213" s="222"/>
      <c r="B213" s="217"/>
      <c r="C213" s="217"/>
      <c r="D213" s="217"/>
      <c r="E213" s="217"/>
      <c r="F213" s="217"/>
      <c r="G213" s="217"/>
      <c r="H213" s="217"/>
      <c r="I213" s="217"/>
      <c r="J213" s="217"/>
      <c r="K213" s="217"/>
      <c r="L213" s="400"/>
      <c r="M213" s="400"/>
      <c r="N213" s="400"/>
      <c r="P213" s="375"/>
      <c r="Q213" s="375"/>
    </row>
    <row r="214" spans="1:17" s="384" customFormat="1" x14ac:dyDescent="0.25">
      <c r="A214" s="222"/>
      <c r="B214" s="217"/>
      <c r="C214" s="217"/>
      <c r="D214" s="217"/>
      <c r="E214" s="217"/>
      <c r="F214" s="217"/>
      <c r="G214" s="217"/>
      <c r="H214" s="217"/>
      <c r="I214" s="217"/>
      <c r="J214" s="217"/>
      <c r="K214" s="217"/>
      <c r="L214" s="400"/>
      <c r="M214" s="400"/>
      <c r="N214" s="400"/>
      <c r="P214" s="375"/>
      <c r="Q214" s="375"/>
    </row>
    <row r="215" spans="1:17" s="384" customFormat="1" x14ac:dyDescent="0.25">
      <c r="A215" s="222"/>
      <c r="B215" s="217"/>
      <c r="C215" s="217"/>
      <c r="D215" s="217"/>
      <c r="E215" s="217"/>
      <c r="F215" s="217"/>
      <c r="G215" s="217"/>
      <c r="H215" s="217"/>
      <c r="I215" s="217"/>
      <c r="J215" s="217"/>
      <c r="K215" s="217"/>
      <c r="L215" s="400"/>
      <c r="M215" s="400"/>
      <c r="N215" s="400"/>
      <c r="P215" s="375"/>
      <c r="Q215" s="375"/>
    </row>
    <row r="216" spans="1:17" s="384" customFormat="1" x14ac:dyDescent="0.25">
      <c r="A216" s="222"/>
      <c r="B216" s="217"/>
      <c r="C216" s="217"/>
      <c r="D216" s="217"/>
      <c r="E216" s="217"/>
      <c r="F216" s="217"/>
      <c r="G216" s="217"/>
      <c r="H216" s="217"/>
      <c r="I216" s="217"/>
      <c r="J216" s="217"/>
      <c r="K216" s="217"/>
      <c r="L216" s="400"/>
      <c r="M216" s="400"/>
      <c r="N216" s="400"/>
      <c r="P216" s="375"/>
      <c r="Q216" s="375"/>
    </row>
    <row r="217" spans="1:17" s="384" customFormat="1" x14ac:dyDescent="0.25">
      <c r="A217" s="222"/>
      <c r="B217" s="217"/>
      <c r="C217" s="217"/>
      <c r="D217" s="217"/>
      <c r="E217" s="217"/>
      <c r="F217" s="217"/>
      <c r="G217" s="217"/>
      <c r="H217" s="217"/>
      <c r="I217" s="217"/>
      <c r="J217" s="217"/>
      <c r="K217" s="217"/>
      <c r="L217" s="400"/>
      <c r="M217" s="400"/>
      <c r="N217" s="400"/>
      <c r="P217" s="375"/>
      <c r="Q217" s="375"/>
    </row>
    <row r="218" spans="1:17" s="384" customFormat="1" x14ac:dyDescent="0.25">
      <c r="A218" s="222"/>
      <c r="B218" s="217"/>
      <c r="C218" s="217"/>
      <c r="D218" s="217"/>
      <c r="E218" s="217"/>
      <c r="F218" s="217"/>
      <c r="G218" s="217"/>
      <c r="H218" s="217"/>
      <c r="I218" s="217"/>
      <c r="J218" s="217"/>
      <c r="K218" s="217"/>
      <c r="L218" s="400"/>
      <c r="M218" s="400"/>
      <c r="N218" s="400"/>
      <c r="P218" s="375"/>
      <c r="Q218" s="375"/>
    </row>
    <row r="219" spans="1:17" s="384" customFormat="1" x14ac:dyDescent="0.25">
      <c r="A219" s="222"/>
      <c r="B219" s="217"/>
      <c r="C219" s="217"/>
      <c r="D219" s="217"/>
      <c r="E219" s="217"/>
      <c r="F219" s="217"/>
      <c r="G219" s="217"/>
      <c r="H219" s="217"/>
      <c r="I219" s="217"/>
      <c r="J219" s="217"/>
      <c r="K219" s="217"/>
      <c r="L219" s="400"/>
      <c r="M219" s="400"/>
      <c r="N219" s="400"/>
      <c r="P219" s="375"/>
      <c r="Q219" s="375"/>
    </row>
    <row r="220" spans="1:17" s="384" customFormat="1" x14ac:dyDescent="0.25">
      <c r="A220" s="222"/>
      <c r="B220" s="217"/>
      <c r="C220" s="217"/>
      <c r="D220" s="217"/>
      <c r="E220" s="217"/>
      <c r="F220" s="217"/>
      <c r="G220" s="217"/>
      <c r="H220" s="217"/>
      <c r="I220" s="217"/>
      <c r="J220" s="217"/>
      <c r="K220" s="217"/>
      <c r="L220" s="400"/>
      <c r="M220" s="400"/>
      <c r="N220" s="400"/>
      <c r="P220" s="375"/>
      <c r="Q220" s="375"/>
    </row>
    <row r="221" spans="1:17" s="384" customFormat="1" x14ac:dyDescent="0.25">
      <c r="A221" s="222"/>
      <c r="B221" s="217"/>
      <c r="C221" s="217"/>
      <c r="D221" s="217"/>
      <c r="E221" s="217"/>
      <c r="F221" s="217"/>
      <c r="G221" s="217"/>
      <c r="H221" s="217"/>
      <c r="I221" s="217"/>
      <c r="J221" s="217"/>
      <c r="K221" s="217"/>
      <c r="L221" s="400"/>
      <c r="M221" s="400"/>
      <c r="N221" s="400"/>
      <c r="P221" s="375"/>
      <c r="Q221" s="375"/>
    </row>
    <row r="222" spans="1:17" s="384" customFormat="1" x14ac:dyDescent="0.25">
      <c r="A222" s="222"/>
      <c r="B222" s="217"/>
      <c r="C222" s="217"/>
      <c r="D222" s="217"/>
      <c r="E222" s="217"/>
      <c r="F222" s="217"/>
      <c r="G222" s="217"/>
      <c r="H222" s="217"/>
      <c r="I222" s="217"/>
      <c r="J222" s="217"/>
      <c r="K222" s="217"/>
      <c r="L222" s="400"/>
      <c r="M222" s="400"/>
      <c r="N222" s="400"/>
      <c r="P222" s="375"/>
      <c r="Q222" s="375"/>
    </row>
    <row r="223" spans="1:17" s="384" customFormat="1" x14ac:dyDescent="0.25">
      <c r="A223" s="222"/>
      <c r="B223" s="217"/>
      <c r="C223" s="217"/>
      <c r="D223" s="217"/>
      <c r="E223" s="217"/>
      <c r="F223" s="217"/>
      <c r="G223" s="217"/>
      <c r="H223" s="217"/>
      <c r="I223" s="217"/>
      <c r="J223" s="217"/>
      <c r="K223" s="217"/>
      <c r="L223" s="400"/>
      <c r="M223" s="400"/>
      <c r="N223" s="400"/>
      <c r="P223" s="375"/>
      <c r="Q223" s="375"/>
    </row>
    <row r="224" spans="1:17" s="384" customFormat="1" x14ac:dyDescent="0.25">
      <c r="A224" s="222"/>
      <c r="B224" s="217"/>
      <c r="C224" s="217"/>
      <c r="D224" s="217"/>
      <c r="E224" s="217"/>
      <c r="F224" s="217"/>
      <c r="G224" s="217"/>
      <c r="H224" s="217"/>
      <c r="I224" s="217"/>
      <c r="J224" s="217"/>
      <c r="K224" s="217"/>
      <c r="L224" s="400"/>
      <c r="M224" s="400"/>
      <c r="N224" s="400"/>
      <c r="P224" s="375"/>
      <c r="Q224" s="375"/>
    </row>
    <row r="225" spans="1:17" s="384" customFormat="1" x14ac:dyDescent="0.25">
      <c r="A225" s="222"/>
      <c r="B225" s="217"/>
      <c r="C225" s="217"/>
      <c r="D225" s="217"/>
      <c r="E225" s="217"/>
      <c r="F225" s="217"/>
      <c r="G225" s="217"/>
      <c r="H225" s="217"/>
      <c r="I225" s="217"/>
      <c r="J225" s="217"/>
      <c r="K225" s="217"/>
      <c r="L225" s="400"/>
      <c r="M225" s="400"/>
      <c r="N225" s="400"/>
      <c r="P225" s="375"/>
      <c r="Q225" s="375"/>
    </row>
    <row r="226" spans="1:17" s="384" customFormat="1" x14ac:dyDescent="0.25">
      <c r="A226" s="222"/>
      <c r="B226" s="217"/>
      <c r="C226" s="217"/>
      <c r="D226" s="217"/>
      <c r="E226" s="217"/>
      <c r="F226" s="217"/>
      <c r="G226" s="217"/>
      <c r="H226" s="217"/>
      <c r="I226" s="217"/>
      <c r="J226" s="217"/>
      <c r="K226" s="217"/>
      <c r="L226" s="400"/>
      <c r="M226" s="400"/>
      <c r="N226" s="400"/>
      <c r="P226" s="375"/>
      <c r="Q226" s="375"/>
    </row>
    <row r="227" spans="1:17" s="384" customFormat="1" x14ac:dyDescent="0.25">
      <c r="A227" s="222"/>
      <c r="B227" s="217"/>
      <c r="C227" s="217"/>
      <c r="D227" s="217"/>
      <c r="E227" s="217"/>
      <c r="F227" s="217"/>
      <c r="G227" s="217"/>
      <c r="H227" s="217"/>
      <c r="I227" s="217"/>
      <c r="J227" s="217"/>
      <c r="K227" s="217"/>
      <c r="L227" s="400"/>
      <c r="M227" s="400"/>
      <c r="N227" s="400"/>
      <c r="P227" s="375"/>
      <c r="Q227" s="375"/>
    </row>
    <row r="228" spans="1:17" s="384" customFormat="1" x14ac:dyDescent="0.25">
      <c r="A228" s="222"/>
      <c r="B228" s="217"/>
      <c r="C228" s="217"/>
      <c r="D228" s="217"/>
      <c r="E228" s="217"/>
      <c r="F228" s="217"/>
      <c r="G228" s="217"/>
      <c r="H228" s="217"/>
      <c r="I228" s="217"/>
      <c r="J228" s="217"/>
      <c r="K228" s="217"/>
      <c r="L228" s="400"/>
      <c r="M228" s="400"/>
      <c r="N228" s="400"/>
      <c r="P228" s="375"/>
      <c r="Q228" s="375"/>
    </row>
    <row r="229" spans="1:17" s="384" customFormat="1" x14ac:dyDescent="0.25">
      <c r="A229" s="222"/>
      <c r="B229" s="217"/>
      <c r="C229" s="217"/>
      <c r="D229" s="217"/>
      <c r="E229" s="217"/>
      <c r="F229" s="217"/>
      <c r="G229" s="217"/>
      <c r="H229" s="217"/>
      <c r="I229" s="217"/>
      <c r="J229" s="217"/>
      <c r="K229" s="217"/>
      <c r="L229" s="400"/>
      <c r="M229" s="400"/>
      <c r="N229" s="400"/>
      <c r="P229" s="375"/>
      <c r="Q229" s="375"/>
    </row>
    <row r="230" spans="1:17" s="384" customFormat="1" x14ac:dyDescent="0.25">
      <c r="A230" s="222"/>
      <c r="B230" s="217"/>
      <c r="C230" s="217"/>
      <c r="D230" s="217"/>
      <c r="E230" s="217"/>
      <c r="F230" s="217"/>
      <c r="G230" s="217"/>
      <c r="H230" s="217"/>
      <c r="I230" s="217"/>
      <c r="J230" s="217"/>
      <c r="K230" s="217"/>
      <c r="L230" s="400"/>
      <c r="M230" s="400"/>
      <c r="N230" s="400"/>
      <c r="P230" s="375"/>
      <c r="Q230" s="375"/>
    </row>
    <row r="231" spans="1:17" s="384" customFormat="1" x14ac:dyDescent="0.25">
      <c r="A231" s="222"/>
      <c r="B231" s="217"/>
      <c r="C231" s="217"/>
      <c r="D231" s="217"/>
      <c r="E231" s="217"/>
      <c r="F231" s="217"/>
      <c r="G231" s="217"/>
      <c r="H231" s="217"/>
      <c r="I231" s="217"/>
      <c r="J231" s="217"/>
      <c r="K231" s="217"/>
      <c r="L231" s="400"/>
      <c r="M231" s="400"/>
      <c r="N231" s="400"/>
      <c r="P231" s="375"/>
      <c r="Q231" s="375"/>
    </row>
    <row r="232" spans="1:17" s="384" customFormat="1" x14ac:dyDescent="0.25">
      <c r="A232" s="222"/>
      <c r="B232" s="217"/>
      <c r="C232" s="217"/>
      <c r="D232" s="217"/>
      <c r="E232" s="217"/>
      <c r="F232" s="217"/>
      <c r="G232" s="217"/>
      <c r="H232" s="217"/>
      <c r="I232" s="217"/>
      <c r="J232" s="217"/>
      <c r="K232" s="217"/>
      <c r="L232" s="400"/>
      <c r="M232" s="400"/>
      <c r="N232" s="400"/>
      <c r="P232" s="375"/>
      <c r="Q232" s="375"/>
    </row>
    <row r="233" spans="1:17" s="384" customFormat="1" x14ac:dyDescent="0.25">
      <c r="A233" s="222"/>
      <c r="B233" s="217"/>
      <c r="C233" s="217"/>
      <c r="D233" s="217"/>
      <c r="E233" s="217"/>
      <c r="F233" s="217"/>
      <c r="G233" s="217"/>
      <c r="H233" s="217"/>
      <c r="I233" s="217"/>
      <c r="J233" s="217"/>
      <c r="K233" s="217"/>
      <c r="L233" s="400"/>
      <c r="M233" s="400"/>
      <c r="N233" s="400"/>
      <c r="P233" s="375"/>
      <c r="Q233" s="375"/>
    </row>
    <row r="234" spans="1:17" s="384" customFormat="1" x14ac:dyDescent="0.25">
      <c r="A234" s="222"/>
      <c r="B234" s="217"/>
      <c r="C234" s="217"/>
      <c r="D234" s="217"/>
      <c r="E234" s="217"/>
      <c r="F234" s="217"/>
      <c r="G234" s="217"/>
      <c r="H234" s="217"/>
      <c r="I234" s="217"/>
      <c r="J234" s="217"/>
      <c r="K234" s="217"/>
      <c r="L234" s="400"/>
      <c r="M234" s="400"/>
      <c r="N234" s="400"/>
      <c r="P234" s="375"/>
      <c r="Q234" s="375"/>
    </row>
    <row r="235" spans="1:17" s="384" customFormat="1" x14ac:dyDescent="0.25">
      <c r="A235" s="222"/>
      <c r="B235" s="217"/>
      <c r="C235" s="217"/>
      <c r="D235" s="217"/>
      <c r="E235" s="217"/>
      <c r="F235" s="217"/>
      <c r="G235" s="217"/>
      <c r="H235" s="217"/>
      <c r="I235" s="217"/>
      <c r="J235" s="217"/>
      <c r="K235" s="217"/>
      <c r="L235" s="400"/>
      <c r="M235" s="400"/>
      <c r="N235" s="400"/>
      <c r="P235" s="375"/>
      <c r="Q235" s="375"/>
    </row>
    <row r="236" spans="1:17" s="384" customFormat="1" x14ac:dyDescent="0.25">
      <c r="A236" s="222"/>
      <c r="B236" s="217"/>
      <c r="C236" s="217"/>
      <c r="D236" s="217"/>
      <c r="E236" s="217"/>
      <c r="F236" s="217"/>
      <c r="G236" s="217"/>
      <c r="H236" s="217"/>
      <c r="I236" s="217"/>
      <c r="J236" s="217"/>
      <c r="K236" s="217"/>
      <c r="L236" s="400"/>
      <c r="M236" s="400"/>
      <c r="N236" s="400"/>
      <c r="P236" s="375"/>
      <c r="Q236" s="375"/>
    </row>
    <row r="237" spans="1:17" s="384" customFormat="1" x14ac:dyDescent="0.25">
      <c r="A237" s="222"/>
      <c r="B237" s="217"/>
      <c r="C237" s="217"/>
      <c r="D237" s="217"/>
      <c r="E237" s="217"/>
      <c r="F237" s="217"/>
      <c r="G237" s="217"/>
      <c r="H237" s="217"/>
      <c r="I237" s="217"/>
      <c r="J237" s="217"/>
      <c r="K237" s="217"/>
      <c r="L237" s="400"/>
      <c r="M237" s="400"/>
      <c r="N237" s="400"/>
      <c r="P237" s="375"/>
      <c r="Q237" s="375"/>
    </row>
    <row r="238" spans="1:17" s="384" customFormat="1" x14ac:dyDescent="0.25">
      <c r="A238" s="222"/>
      <c r="B238" s="217"/>
      <c r="C238" s="217"/>
      <c r="D238" s="217"/>
      <c r="E238" s="217"/>
      <c r="F238" s="217"/>
      <c r="G238" s="217"/>
      <c r="H238" s="217"/>
      <c r="I238" s="217"/>
      <c r="J238" s="217"/>
      <c r="K238" s="217"/>
      <c r="L238" s="400"/>
      <c r="M238" s="400"/>
      <c r="N238" s="400"/>
      <c r="P238" s="375"/>
      <c r="Q238" s="375"/>
    </row>
    <row r="239" spans="1:17" s="384" customFormat="1" x14ac:dyDescent="0.25">
      <c r="A239" s="222"/>
      <c r="B239" s="217"/>
      <c r="C239" s="217"/>
      <c r="D239" s="217"/>
      <c r="E239" s="217"/>
      <c r="F239" s="217"/>
      <c r="G239" s="217"/>
      <c r="H239" s="217"/>
      <c r="I239" s="217"/>
      <c r="J239" s="217"/>
      <c r="K239" s="217"/>
      <c r="L239" s="400"/>
      <c r="M239" s="400"/>
      <c r="N239" s="400"/>
      <c r="P239" s="375"/>
      <c r="Q239" s="375"/>
    </row>
    <row r="240" spans="1:17" s="384" customFormat="1" x14ac:dyDescent="0.25">
      <c r="A240" s="222"/>
      <c r="B240" s="217"/>
      <c r="C240" s="217"/>
      <c r="D240" s="217"/>
      <c r="E240" s="217"/>
      <c r="F240" s="217"/>
      <c r="G240" s="217"/>
      <c r="H240" s="217"/>
      <c r="I240" s="217"/>
      <c r="J240" s="217"/>
      <c r="K240" s="217"/>
      <c r="L240" s="400"/>
      <c r="M240" s="400"/>
      <c r="N240" s="400"/>
      <c r="P240" s="375"/>
      <c r="Q240" s="375"/>
    </row>
    <row r="241" spans="1:17" s="384" customFormat="1" x14ac:dyDescent="0.25">
      <c r="A241" s="222"/>
      <c r="B241" s="217"/>
      <c r="C241" s="217"/>
      <c r="D241" s="217"/>
      <c r="E241" s="217"/>
      <c r="F241" s="217"/>
      <c r="G241" s="217"/>
      <c r="H241" s="217"/>
      <c r="I241" s="217"/>
      <c r="J241" s="217"/>
      <c r="K241" s="217"/>
      <c r="L241" s="400"/>
      <c r="M241" s="400"/>
      <c r="N241" s="400"/>
      <c r="P241" s="375"/>
      <c r="Q241" s="375"/>
    </row>
    <row r="242" spans="1:17" s="384" customFormat="1" x14ac:dyDescent="0.25">
      <c r="A242" s="222"/>
      <c r="B242" s="217"/>
      <c r="C242" s="217"/>
      <c r="D242" s="217"/>
      <c r="E242" s="217"/>
      <c r="F242" s="217"/>
      <c r="G242" s="217"/>
      <c r="H242" s="217"/>
      <c r="I242" s="217"/>
      <c r="J242" s="217"/>
      <c r="K242" s="217"/>
      <c r="L242" s="400"/>
      <c r="M242" s="400"/>
      <c r="N242" s="400"/>
      <c r="P242" s="375"/>
      <c r="Q242" s="375"/>
    </row>
    <row r="243" spans="1:17" s="384" customFormat="1" x14ac:dyDescent="0.25">
      <c r="A243" s="222"/>
      <c r="B243" s="217"/>
      <c r="C243" s="217"/>
      <c r="D243" s="217"/>
      <c r="E243" s="217"/>
      <c r="F243" s="217"/>
      <c r="G243" s="217"/>
      <c r="H243" s="217"/>
      <c r="I243" s="217"/>
      <c r="J243" s="217"/>
      <c r="K243" s="217"/>
      <c r="L243" s="400"/>
      <c r="M243" s="400"/>
      <c r="N243" s="400"/>
      <c r="P243" s="375"/>
      <c r="Q243" s="375"/>
    </row>
    <row r="244" spans="1:17" s="384" customFormat="1" x14ac:dyDescent="0.25">
      <c r="A244" s="222"/>
      <c r="B244" s="217"/>
      <c r="C244" s="217"/>
      <c r="D244" s="217"/>
      <c r="E244" s="217"/>
      <c r="F244" s="217"/>
      <c r="G244" s="217"/>
      <c r="H244" s="217"/>
      <c r="I244" s="217"/>
      <c r="J244" s="217"/>
      <c r="K244" s="217"/>
      <c r="L244" s="400"/>
      <c r="M244" s="400"/>
      <c r="N244" s="400"/>
      <c r="P244" s="375"/>
      <c r="Q244" s="375"/>
    </row>
  </sheetData>
  <mergeCells count="7">
    <mergeCell ref="A2:G2"/>
    <mergeCell ref="A3:G3"/>
    <mergeCell ref="A5:Q5"/>
    <mergeCell ref="A6:Q6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3" orientation="landscape" r:id="rId1"/>
  <headerFooter>
    <oddFooter>&amp;RPag.  &amp;P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D7F53-9A84-4FFF-B9F7-FE25E982D24C}">
  <sheetPr>
    <pageSetUpPr fitToPage="1"/>
  </sheetPr>
  <dimension ref="A1:Q243"/>
  <sheetViews>
    <sheetView showGridLines="0" zoomScale="80" zoomScaleNormal="80" workbookViewId="0">
      <pane xSplit="1" topLeftCell="B1" activePane="topRight" state="frozen"/>
      <selection pane="topRight" activeCell="B1" sqref="B1"/>
    </sheetView>
  </sheetViews>
  <sheetFormatPr defaultColWidth="8.85546875" defaultRowHeight="15" x14ac:dyDescent="0.25"/>
  <cols>
    <col min="1" max="1" width="42.85546875" style="222" customWidth="1"/>
    <col min="2" max="2" width="12" style="217" customWidth="1"/>
    <col min="3" max="11" width="11.85546875" style="217" customWidth="1"/>
    <col min="12" max="14" width="11.85546875" style="375" customWidth="1"/>
    <col min="15" max="15" width="8.85546875" style="384"/>
    <col min="16" max="16" width="8.85546875" style="375"/>
    <col min="17" max="17" width="9.28515625" style="375" customWidth="1"/>
  </cols>
  <sheetData>
    <row r="1" spans="1:17" ht="51" customHeight="1" x14ac:dyDescent="0.25"/>
    <row r="2" spans="1:17" ht="15.75" x14ac:dyDescent="0.25">
      <c r="A2" s="492"/>
      <c r="B2" s="492"/>
      <c r="C2" s="492"/>
      <c r="D2" s="492"/>
      <c r="E2" s="492"/>
      <c r="F2" s="492"/>
      <c r="G2" s="492"/>
    </row>
    <row r="3" spans="1:17" ht="15.75" x14ac:dyDescent="0.25">
      <c r="A3" s="492"/>
      <c r="B3" s="492"/>
      <c r="C3" s="492"/>
      <c r="D3" s="492"/>
      <c r="E3" s="492"/>
      <c r="F3" s="492"/>
      <c r="G3" s="492"/>
    </row>
    <row r="4" spans="1:17" ht="21" customHeight="1" x14ac:dyDescent="0.25"/>
    <row r="5" spans="1:17" s="374" customFormat="1" ht="18.75" customHeight="1" x14ac:dyDescent="0.25">
      <c r="A5" s="493" t="s">
        <v>253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</row>
    <row r="6" spans="1:17" s="374" customFormat="1" ht="20.25" customHeight="1" x14ac:dyDescent="0.25">
      <c r="A6" s="493" t="s">
        <v>319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</row>
    <row r="7" spans="1:17" s="225" customFormat="1" ht="22.5" customHeight="1" x14ac:dyDescent="0.2">
      <c r="A7" s="494" t="s">
        <v>3</v>
      </c>
      <c r="B7" s="496" t="s">
        <v>255</v>
      </c>
      <c r="C7" s="381" t="s">
        <v>256</v>
      </c>
      <c r="D7" s="381" t="s">
        <v>257</v>
      </c>
      <c r="E7" s="381" t="s">
        <v>258</v>
      </c>
      <c r="F7" s="381" t="s">
        <v>259</v>
      </c>
      <c r="G7" s="381" t="s">
        <v>260</v>
      </c>
      <c r="H7" s="381" t="s">
        <v>261</v>
      </c>
      <c r="I7" s="381" t="s">
        <v>262</v>
      </c>
      <c r="J7" s="381" t="s">
        <v>263</v>
      </c>
      <c r="K7" s="381" t="s">
        <v>264</v>
      </c>
      <c r="L7" s="381" t="s">
        <v>265</v>
      </c>
      <c r="M7" s="381" t="s">
        <v>266</v>
      </c>
      <c r="N7" s="381" t="s">
        <v>267</v>
      </c>
      <c r="O7" s="498" t="s">
        <v>268</v>
      </c>
      <c r="P7" s="499"/>
      <c r="Q7" s="500"/>
    </row>
    <row r="8" spans="1:17" s="225" customFormat="1" ht="18" customHeight="1" x14ac:dyDescent="0.2">
      <c r="A8" s="495"/>
      <c r="B8" s="497"/>
      <c r="C8" s="381" t="s">
        <v>269</v>
      </c>
      <c r="D8" s="381" t="s">
        <v>269</v>
      </c>
      <c r="E8" s="381" t="s">
        <v>269</v>
      </c>
      <c r="F8" s="381" t="s">
        <v>269</v>
      </c>
      <c r="G8" s="381" t="s">
        <v>269</v>
      </c>
      <c r="H8" s="381" t="s">
        <v>269</v>
      </c>
      <c r="I8" s="381" t="s">
        <v>269</v>
      </c>
      <c r="J8" s="381" t="s">
        <v>269</v>
      </c>
      <c r="K8" s="381" t="s">
        <v>269</v>
      </c>
      <c r="L8" s="381" t="s">
        <v>269</v>
      </c>
      <c r="M8" s="381" t="s">
        <v>269</v>
      </c>
      <c r="N8" s="381" t="s">
        <v>269</v>
      </c>
      <c r="O8" s="383" t="s">
        <v>270</v>
      </c>
      <c r="P8" s="381" t="s">
        <v>269</v>
      </c>
      <c r="Q8" s="381" t="s">
        <v>1</v>
      </c>
    </row>
    <row r="9" spans="1:17" ht="33.75" customHeight="1" x14ac:dyDescent="0.25">
      <c r="A9" s="355" t="s">
        <v>317</v>
      </c>
      <c r="B9" s="356">
        <v>240</v>
      </c>
      <c r="C9" s="424">
        <v>67</v>
      </c>
      <c r="D9" s="424">
        <v>74</v>
      </c>
      <c r="E9" s="424">
        <v>32</v>
      </c>
      <c r="F9" s="424">
        <v>35</v>
      </c>
      <c r="G9" s="424">
        <v>23</v>
      </c>
      <c r="H9" s="460">
        <v>106</v>
      </c>
      <c r="I9" s="424">
        <v>97</v>
      </c>
      <c r="J9" s="424">
        <v>110</v>
      </c>
      <c r="K9" s="424">
        <v>135</v>
      </c>
      <c r="L9" s="424">
        <v>115</v>
      </c>
      <c r="M9" s="424">
        <v>112</v>
      </c>
      <c r="N9" s="424">
        <v>114</v>
      </c>
      <c r="O9" s="387">
        <f>B9*(IF(C9="",0,1)+IF(D9="",0,1)+IF(E9="",0,1)+IF(F9="",0,1)+IF(G9="",0,1)+IF(H9="",0,1)+IF(I9="",0,1)+IF(J9="",0,1)+IF(K9="",0,1)+IF(L9="",0,1)+IF(M9="",0,1)+IF(N9="",0,1))</f>
        <v>2880</v>
      </c>
      <c r="P9" s="387">
        <f>SUM(C9:N9)</f>
        <v>1020</v>
      </c>
      <c r="Q9" s="388">
        <f t="shared" ref="Q9:Q12" si="0">IF(O9=0,"-",P9/O9)</f>
        <v>0.35416666666666669</v>
      </c>
    </row>
    <row r="10" spans="1:17" ht="33.75" customHeight="1" x14ac:dyDescent="0.25">
      <c r="A10" s="355" t="s">
        <v>316</v>
      </c>
      <c r="B10" s="356">
        <v>231</v>
      </c>
      <c r="C10" s="424">
        <v>81</v>
      </c>
      <c r="D10" s="424">
        <v>114</v>
      </c>
      <c r="E10" s="424">
        <v>62</v>
      </c>
      <c r="F10" s="424">
        <v>59</v>
      </c>
      <c r="G10" s="424">
        <v>75</v>
      </c>
      <c r="H10" s="460">
        <v>93</v>
      </c>
      <c r="I10" s="424">
        <v>109</v>
      </c>
      <c r="J10" s="424">
        <v>157</v>
      </c>
      <c r="K10" s="424">
        <v>151</v>
      </c>
      <c r="L10" s="424">
        <v>172</v>
      </c>
      <c r="M10" s="424">
        <v>154</v>
      </c>
      <c r="N10" s="424">
        <v>161</v>
      </c>
      <c r="O10" s="387">
        <f>B10*(IF(C10="",0,1)+IF(D10="",0,1)+IF(E10="",0,1)+IF(F10="",0,1)+IF(G10="",0,1)+IF(H10="",0,1)+IF(I10="",0,1)+IF(J10="",0,1)+IF(K10="",0,1)+IF(L10="",0,1)+IF(M10="",0,1)+IF(N10="",0,1))</f>
        <v>2772</v>
      </c>
      <c r="P10" s="387">
        <f>SUM(C10:N10)</f>
        <v>1388</v>
      </c>
      <c r="Q10" s="388">
        <f t="shared" si="0"/>
        <v>0.50072150072150068</v>
      </c>
    </row>
    <row r="11" spans="1:17" ht="33.75" customHeight="1" thickBot="1" x14ac:dyDescent="0.3">
      <c r="A11" s="456" t="s">
        <v>318</v>
      </c>
      <c r="B11" s="457">
        <v>300</v>
      </c>
      <c r="C11" s="458">
        <v>296</v>
      </c>
      <c r="D11" s="458">
        <v>297</v>
      </c>
      <c r="E11" s="458">
        <v>307</v>
      </c>
      <c r="F11" s="458">
        <v>307</v>
      </c>
      <c r="G11" s="458">
        <v>349</v>
      </c>
      <c r="H11" s="462">
        <v>354</v>
      </c>
      <c r="I11" s="458">
        <v>380</v>
      </c>
      <c r="J11" s="458">
        <v>390</v>
      </c>
      <c r="K11" s="458">
        <v>412</v>
      </c>
      <c r="L11" s="458">
        <v>433</v>
      </c>
      <c r="M11" s="458">
        <v>451</v>
      </c>
      <c r="N11" s="458">
        <v>481</v>
      </c>
      <c r="O11" s="402">
        <f>B11*(IF(C11="",0,1)+IF(D11="",0,1)+IF(E11="",0,1)+IF(F11="",0,1)+IF(G11="",0,1)+IF(H11="",0,1)+IF(I11="",0,1)+IF(J11="",0,1)+IF(K11="",0,1)+IF(L11="",0,1)+IF(M11="",0,1)+IF(N11="",0,1))</f>
        <v>3600</v>
      </c>
      <c r="P11" s="402">
        <f>SUM(C11:N11)</f>
        <v>4457</v>
      </c>
      <c r="Q11" s="403">
        <f t="shared" si="0"/>
        <v>1.2380555555555555</v>
      </c>
    </row>
    <row r="12" spans="1:17" s="98" customFormat="1" ht="21.75" customHeight="1" x14ac:dyDescent="0.25">
      <c r="A12" s="455" t="s">
        <v>2</v>
      </c>
      <c r="B12" s="406">
        <f t="shared" ref="B12:P12" si="1">SUM(B9:B11)</f>
        <v>771</v>
      </c>
      <c r="C12" s="406">
        <f t="shared" si="1"/>
        <v>444</v>
      </c>
      <c r="D12" s="406">
        <f t="shared" si="1"/>
        <v>485</v>
      </c>
      <c r="E12" s="406">
        <f t="shared" si="1"/>
        <v>401</v>
      </c>
      <c r="F12" s="406">
        <f t="shared" si="1"/>
        <v>401</v>
      </c>
      <c r="G12" s="406">
        <f t="shared" si="1"/>
        <v>447</v>
      </c>
      <c r="H12" s="406">
        <f t="shared" si="1"/>
        <v>553</v>
      </c>
      <c r="I12" s="406" t="s">
        <v>331</v>
      </c>
      <c r="J12" s="406">
        <f t="shared" si="1"/>
        <v>657</v>
      </c>
      <c r="K12" s="406">
        <f t="shared" si="1"/>
        <v>698</v>
      </c>
      <c r="L12" s="406">
        <f t="shared" si="1"/>
        <v>720</v>
      </c>
      <c r="M12" s="406">
        <f t="shared" si="1"/>
        <v>717</v>
      </c>
      <c r="N12" s="406">
        <f t="shared" si="1"/>
        <v>756</v>
      </c>
      <c r="O12" s="406">
        <f t="shared" si="1"/>
        <v>9252</v>
      </c>
      <c r="P12" s="406">
        <f t="shared" si="1"/>
        <v>6865</v>
      </c>
      <c r="Q12" s="404">
        <f t="shared" si="0"/>
        <v>0.74200172935581499</v>
      </c>
    </row>
    <row r="13" spans="1:17" ht="15.75" x14ac:dyDescent="0.25">
      <c r="L13" s="386"/>
      <c r="M13" s="386"/>
      <c r="N13" s="386"/>
      <c r="O13" s="396"/>
      <c r="P13" s="395"/>
      <c r="Q13" s="395"/>
    </row>
    <row r="14" spans="1:17" ht="15.75" x14ac:dyDescent="0.25">
      <c r="L14" s="386"/>
      <c r="M14" s="386"/>
      <c r="N14" s="386"/>
      <c r="O14" s="396"/>
      <c r="P14" s="395"/>
      <c r="Q14" s="395"/>
    </row>
    <row r="15" spans="1:17" ht="15.75" x14ac:dyDescent="0.25">
      <c r="A15" s="368" t="s">
        <v>254</v>
      </c>
      <c r="L15" s="386"/>
      <c r="M15" s="386"/>
      <c r="N15" s="386"/>
      <c r="O15" s="396"/>
      <c r="P15" s="395"/>
      <c r="Q15" s="395"/>
    </row>
    <row r="16" spans="1:17" ht="15.75" x14ac:dyDescent="0.25">
      <c r="L16" s="386"/>
      <c r="M16" s="386"/>
      <c r="N16" s="386"/>
      <c r="O16" s="396"/>
      <c r="P16" s="395"/>
      <c r="Q16" s="395"/>
    </row>
    <row r="17" spans="1:17" ht="15.75" x14ac:dyDescent="0.25">
      <c r="L17" s="386"/>
      <c r="M17" s="386"/>
      <c r="N17" s="386"/>
      <c r="O17" s="396"/>
      <c r="P17" s="395"/>
      <c r="Q17" s="395"/>
    </row>
    <row r="18" spans="1:17" ht="15.75" x14ac:dyDescent="0.25">
      <c r="L18" s="386"/>
      <c r="M18" s="386"/>
      <c r="N18" s="386"/>
      <c r="O18" s="396"/>
      <c r="P18" s="395"/>
      <c r="Q18" s="395"/>
    </row>
    <row r="19" spans="1:17" ht="15.75" x14ac:dyDescent="0.25">
      <c r="L19" s="386"/>
      <c r="M19" s="386"/>
      <c r="N19" s="386"/>
      <c r="O19" s="396"/>
      <c r="P19" s="395"/>
      <c r="Q19" s="395"/>
    </row>
    <row r="20" spans="1:17" ht="15.75" x14ac:dyDescent="0.25">
      <c r="L20" s="386"/>
      <c r="M20" s="386"/>
      <c r="N20" s="386"/>
      <c r="O20" s="396"/>
      <c r="P20" s="395"/>
      <c r="Q20" s="395"/>
    </row>
    <row r="21" spans="1:17" ht="15.75" x14ac:dyDescent="0.25">
      <c r="L21" s="386"/>
      <c r="M21" s="386"/>
      <c r="N21" s="386"/>
      <c r="O21" s="396"/>
      <c r="P21" s="395"/>
      <c r="Q21" s="395"/>
    </row>
    <row r="22" spans="1:17" ht="15.75" x14ac:dyDescent="0.25">
      <c r="L22" s="386"/>
      <c r="M22" s="386"/>
      <c r="N22" s="386"/>
      <c r="O22" s="396"/>
      <c r="P22" s="395"/>
      <c r="Q22" s="395"/>
    </row>
    <row r="23" spans="1:17" ht="15.75" x14ac:dyDescent="0.25">
      <c r="L23" s="386"/>
      <c r="M23" s="386"/>
      <c r="N23" s="386"/>
      <c r="O23" s="396"/>
      <c r="P23" s="395"/>
      <c r="Q23" s="395"/>
    </row>
    <row r="24" spans="1:17" ht="15.75" x14ac:dyDescent="0.25">
      <c r="L24" s="386"/>
      <c r="M24" s="386"/>
      <c r="N24" s="386"/>
      <c r="O24" s="396"/>
      <c r="P24" s="395"/>
      <c r="Q24" s="395"/>
    </row>
    <row r="25" spans="1:17" ht="15.75" x14ac:dyDescent="0.25">
      <c r="L25" s="386"/>
      <c r="M25" s="386"/>
      <c r="N25" s="386"/>
      <c r="O25" s="396"/>
      <c r="P25" s="395"/>
      <c r="Q25" s="395"/>
    </row>
    <row r="26" spans="1:17" ht="15.75" x14ac:dyDescent="0.25">
      <c r="L26" s="386"/>
      <c r="M26" s="386"/>
      <c r="N26" s="386"/>
      <c r="O26" s="396"/>
      <c r="P26" s="395"/>
      <c r="Q26" s="395"/>
    </row>
    <row r="27" spans="1:17" ht="15.75" x14ac:dyDescent="0.25">
      <c r="L27" s="386"/>
      <c r="M27" s="386"/>
      <c r="N27" s="386"/>
      <c r="O27" s="396"/>
      <c r="P27" s="395"/>
      <c r="Q27" s="395"/>
    </row>
    <row r="28" spans="1:17" ht="15.75" x14ac:dyDescent="0.25">
      <c r="L28" s="386"/>
      <c r="M28" s="386"/>
      <c r="N28" s="386"/>
      <c r="O28" s="396"/>
      <c r="P28" s="395"/>
      <c r="Q28" s="395"/>
    </row>
    <row r="29" spans="1:17" ht="15.75" x14ac:dyDescent="0.25">
      <c r="L29" s="386"/>
      <c r="M29" s="386"/>
      <c r="N29" s="386"/>
      <c r="O29" s="396"/>
      <c r="P29" s="395"/>
      <c r="Q29" s="395"/>
    </row>
    <row r="30" spans="1:17" ht="15.75" x14ac:dyDescent="0.25">
      <c r="L30" s="386"/>
      <c r="M30" s="386"/>
      <c r="N30" s="386"/>
      <c r="O30" s="396"/>
      <c r="P30" s="395"/>
      <c r="Q30" s="395"/>
    </row>
    <row r="31" spans="1:17" s="384" customFormat="1" x14ac:dyDescent="0.25">
      <c r="A31" s="222"/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400"/>
      <c r="M31" s="400"/>
      <c r="N31" s="400"/>
      <c r="P31" s="375"/>
      <c r="Q31" s="375"/>
    </row>
    <row r="32" spans="1:17" s="384" customFormat="1" x14ac:dyDescent="0.25">
      <c r="A32" s="222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400"/>
      <c r="M32" s="400"/>
      <c r="N32" s="400"/>
      <c r="P32" s="375"/>
      <c r="Q32" s="375"/>
    </row>
    <row r="33" spans="1:17" s="384" customFormat="1" x14ac:dyDescent="0.25">
      <c r="A33" s="222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400"/>
      <c r="M33" s="400"/>
      <c r="N33" s="400"/>
      <c r="P33" s="375"/>
      <c r="Q33" s="375"/>
    </row>
    <row r="34" spans="1:17" s="384" customFormat="1" x14ac:dyDescent="0.25">
      <c r="A34" s="222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400"/>
      <c r="M34" s="400"/>
      <c r="N34" s="400"/>
      <c r="P34" s="375"/>
      <c r="Q34" s="375"/>
    </row>
    <row r="35" spans="1:17" s="384" customFormat="1" x14ac:dyDescent="0.25">
      <c r="A35" s="222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400"/>
      <c r="M35" s="400"/>
      <c r="N35" s="400"/>
      <c r="P35" s="375"/>
      <c r="Q35" s="375"/>
    </row>
    <row r="36" spans="1:17" s="384" customFormat="1" x14ac:dyDescent="0.25">
      <c r="A36" s="222"/>
      <c r="B36" s="217"/>
      <c r="C36" s="217"/>
      <c r="D36" s="217"/>
      <c r="E36" s="217"/>
      <c r="F36" s="217"/>
      <c r="G36" s="217"/>
      <c r="H36" s="217"/>
      <c r="I36" s="217"/>
      <c r="J36" s="217"/>
      <c r="K36" s="217"/>
      <c r="L36" s="400"/>
      <c r="M36" s="400"/>
      <c r="N36" s="400"/>
      <c r="P36" s="375"/>
      <c r="Q36" s="375"/>
    </row>
    <row r="37" spans="1:17" s="384" customFormat="1" x14ac:dyDescent="0.25">
      <c r="A37" s="222"/>
      <c r="B37" s="217"/>
      <c r="C37" s="217"/>
      <c r="D37" s="217"/>
      <c r="E37" s="217"/>
      <c r="F37" s="217"/>
      <c r="G37" s="217"/>
      <c r="H37" s="217"/>
      <c r="I37" s="217"/>
      <c r="J37" s="217"/>
      <c r="K37" s="217"/>
      <c r="L37" s="400"/>
      <c r="M37" s="400"/>
      <c r="N37" s="400"/>
      <c r="P37" s="375"/>
      <c r="Q37" s="375"/>
    </row>
    <row r="38" spans="1:17" s="384" customFormat="1" x14ac:dyDescent="0.25">
      <c r="A38" s="222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400"/>
      <c r="M38" s="400"/>
      <c r="N38" s="400"/>
      <c r="P38" s="375"/>
      <c r="Q38" s="375"/>
    </row>
    <row r="39" spans="1:17" s="384" customFormat="1" x14ac:dyDescent="0.25">
      <c r="A39" s="222"/>
      <c r="B39" s="217"/>
      <c r="C39" s="217"/>
      <c r="D39" s="217"/>
      <c r="E39" s="217"/>
      <c r="F39" s="217"/>
      <c r="G39" s="217"/>
      <c r="H39" s="217"/>
      <c r="I39" s="217"/>
      <c r="J39" s="217"/>
      <c r="K39" s="217"/>
      <c r="L39" s="400"/>
      <c r="M39" s="400"/>
      <c r="N39" s="400"/>
      <c r="P39" s="375"/>
      <c r="Q39" s="375"/>
    </row>
    <row r="40" spans="1:17" s="384" customFormat="1" x14ac:dyDescent="0.25">
      <c r="A40" s="222"/>
      <c r="B40" s="217"/>
      <c r="C40" s="217"/>
      <c r="D40" s="217"/>
      <c r="E40" s="217"/>
      <c r="F40" s="217"/>
      <c r="G40" s="217"/>
      <c r="H40" s="217"/>
      <c r="I40" s="217"/>
      <c r="J40" s="217"/>
      <c r="K40" s="217"/>
      <c r="L40" s="400"/>
      <c r="M40" s="400"/>
      <c r="N40" s="400"/>
      <c r="P40" s="375"/>
      <c r="Q40" s="375"/>
    </row>
    <row r="41" spans="1:17" s="384" customFormat="1" x14ac:dyDescent="0.25">
      <c r="A41" s="222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400"/>
      <c r="M41" s="400"/>
      <c r="N41" s="400"/>
      <c r="P41" s="375"/>
      <c r="Q41" s="375"/>
    </row>
    <row r="42" spans="1:17" s="384" customFormat="1" x14ac:dyDescent="0.25">
      <c r="A42" s="222"/>
      <c r="B42" s="217"/>
      <c r="C42" s="217"/>
      <c r="D42" s="217"/>
      <c r="E42" s="217"/>
      <c r="F42" s="217"/>
      <c r="G42" s="217"/>
      <c r="H42" s="217"/>
      <c r="I42" s="217"/>
      <c r="J42" s="217"/>
      <c r="K42" s="217"/>
      <c r="L42" s="400"/>
      <c r="M42" s="400"/>
      <c r="N42" s="400"/>
      <c r="P42" s="375"/>
      <c r="Q42" s="375"/>
    </row>
    <row r="43" spans="1:17" s="384" customFormat="1" x14ac:dyDescent="0.25">
      <c r="A43" s="222"/>
      <c r="B43" s="217"/>
      <c r="C43" s="217"/>
      <c r="D43" s="217"/>
      <c r="E43" s="217"/>
      <c r="F43" s="217"/>
      <c r="G43" s="217"/>
      <c r="H43" s="217"/>
      <c r="I43" s="217"/>
      <c r="J43" s="217"/>
      <c r="K43" s="217"/>
      <c r="L43" s="400"/>
      <c r="M43" s="400"/>
      <c r="N43" s="400"/>
      <c r="P43" s="375"/>
      <c r="Q43" s="375"/>
    </row>
    <row r="44" spans="1:17" s="384" customFormat="1" x14ac:dyDescent="0.25">
      <c r="A44" s="222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400"/>
      <c r="M44" s="400"/>
      <c r="N44" s="400"/>
      <c r="P44" s="375"/>
      <c r="Q44" s="375"/>
    </row>
    <row r="45" spans="1:17" s="384" customFormat="1" x14ac:dyDescent="0.25">
      <c r="A45" s="222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400"/>
      <c r="M45" s="400"/>
      <c r="N45" s="400"/>
      <c r="P45" s="375"/>
      <c r="Q45" s="375"/>
    </row>
    <row r="46" spans="1:17" s="384" customFormat="1" x14ac:dyDescent="0.25">
      <c r="A46" s="222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400"/>
      <c r="M46" s="400"/>
      <c r="N46" s="400"/>
      <c r="P46" s="375"/>
      <c r="Q46" s="375"/>
    </row>
    <row r="47" spans="1:17" s="384" customFormat="1" x14ac:dyDescent="0.25">
      <c r="A47" s="222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400"/>
      <c r="M47" s="400"/>
      <c r="N47" s="400"/>
      <c r="P47" s="375"/>
      <c r="Q47" s="375"/>
    </row>
    <row r="48" spans="1:17" s="384" customFormat="1" x14ac:dyDescent="0.25">
      <c r="A48" s="222"/>
      <c r="B48" s="217"/>
      <c r="C48" s="217"/>
      <c r="D48" s="217"/>
      <c r="E48" s="217"/>
      <c r="F48" s="217"/>
      <c r="G48" s="217"/>
      <c r="H48" s="217"/>
      <c r="I48" s="217"/>
      <c r="J48" s="217"/>
      <c r="K48" s="217"/>
      <c r="L48" s="400"/>
      <c r="M48" s="400"/>
      <c r="N48" s="400"/>
      <c r="P48" s="375"/>
      <c r="Q48" s="375"/>
    </row>
    <row r="49" spans="1:17" s="384" customFormat="1" x14ac:dyDescent="0.25">
      <c r="A49" s="222"/>
      <c r="B49" s="217"/>
      <c r="C49" s="217"/>
      <c r="D49" s="217"/>
      <c r="E49" s="217"/>
      <c r="F49" s="217"/>
      <c r="G49" s="217"/>
      <c r="H49" s="217"/>
      <c r="I49" s="217"/>
      <c r="J49" s="217"/>
      <c r="K49" s="217"/>
      <c r="L49" s="400"/>
      <c r="M49" s="400"/>
      <c r="N49" s="400"/>
      <c r="P49" s="375"/>
      <c r="Q49" s="375"/>
    </row>
    <row r="50" spans="1:17" s="384" customFormat="1" x14ac:dyDescent="0.25">
      <c r="A50" s="222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400"/>
      <c r="M50" s="400"/>
      <c r="N50" s="400"/>
      <c r="P50" s="375"/>
      <c r="Q50" s="375"/>
    </row>
    <row r="51" spans="1:17" s="384" customFormat="1" x14ac:dyDescent="0.25">
      <c r="A51" s="222"/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400"/>
      <c r="M51" s="400"/>
      <c r="N51" s="400"/>
      <c r="P51" s="375"/>
      <c r="Q51" s="375"/>
    </row>
    <row r="52" spans="1:17" s="384" customFormat="1" x14ac:dyDescent="0.25">
      <c r="A52" s="222"/>
      <c r="B52" s="217"/>
      <c r="C52" s="217"/>
      <c r="D52" s="217"/>
      <c r="E52" s="217"/>
      <c r="F52" s="217"/>
      <c r="G52" s="217"/>
      <c r="H52" s="217"/>
      <c r="I52" s="217"/>
      <c r="J52" s="217"/>
      <c r="K52" s="217"/>
      <c r="L52" s="400"/>
      <c r="M52" s="400"/>
      <c r="N52" s="400"/>
      <c r="P52" s="375"/>
      <c r="Q52" s="375"/>
    </row>
    <row r="53" spans="1:17" s="384" customFormat="1" x14ac:dyDescent="0.25">
      <c r="A53" s="222"/>
      <c r="B53" s="217"/>
      <c r="C53" s="217"/>
      <c r="D53" s="217"/>
      <c r="E53" s="217"/>
      <c r="F53" s="217"/>
      <c r="G53" s="217"/>
      <c r="H53" s="217"/>
      <c r="I53" s="217"/>
      <c r="J53" s="217"/>
      <c r="K53" s="217"/>
      <c r="L53" s="400"/>
      <c r="M53" s="400"/>
      <c r="N53" s="400"/>
      <c r="P53" s="375"/>
      <c r="Q53" s="375"/>
    </row>
    <row r="54" spans="1:17" s="384" customFormat="1" x14ac:dyDescent="0.25">
      <c r="A54" s="222"/>
      <c r="B54" s="217"/>
      <c r="C54" s="217"/>
      <c r="D54" s="217"/>
      <c r="E54" s="217"/>
      <c r="F54" s="217"/>
      <c r="G54" s="217"/>
      <c r="H54" s="217"/>
      <c r="I54" s="217"/>
      <c r="J54" s="217"/>
      <c r="K54" s="217"/>
      <c r="L54" s="400"/>
      <c r="M54" s="400"/>
      <c r="N54" s="400"/>
      <c r="P54" s="375"/>
      <c r="Q54" s="375"/>
    </row>
    <row r="55" spans="1:17" s="384" customFormat="1" x14ac:dyDescent="0.25">
      <c r="A55" s="222"/>
      <c r="B55" s="217"/>
      <c r="C55" s="217"/>
      <c r="D55" s="217"/>
      <c r="E55" s="217"/>
      <c r="F55" s="217"/>
      <c r="G55" s="217"/>
      <c r="H55" s="217"/>
      <c r="I55" s="217"/>
      <c r="J55" s="217"/>
      <c r="K55" s="217"/>
      <c r="L55" s="400"/>
      <c r="M55" s="400"/>
      <c r="N55" s="400"/>
      <c r="P55" s="375"/>
      <c r="Q55" s="375"/>
    </row>
    <row r="56" spans="1:17" s="384" customFormat="1" x14ac:dyDescent="0.25">
      <c r="A56" s="222"/>
      <c r="B56" s="217"/>
      <c r="C56" s="217"/>
      <c r="D56" s="217"/>
      <c r="E56" s="217"/>
      <c r="F56" s="217"/>
      <c r="G56" s="217"/>
      <c r="H56" s="217"/>
      <c r="I56" s="217"/>
      <c r="J56" s="217"/>
      <c r="K56" s="217"/>
      <c r="L56" s="400"/>
      <c r="M56" s="400"/>
      <c r="N56" s="400"/>
      <c r="P56" s="375"/>
      <c r="Q56" s="375"/>
    </row>
    <row r="57" spans="1:17" s="384" customFormat="1" x14ac:dyDescent="0.25">
      <c r="A57" s="222"/>
      <c r="B57" s="217"/>
      <c r="C57" s="217"/>
      <c r="D57" s="217"/>
      <c r="E57" s="217"/>
      <c r="F57" s="217"/>
      <c r="G57" s="217"/>
      <c r="H57" s="217"/>
      <c r="I57" s="217"/>
      <c r="J57" s="217"/>
      <c r="K57" s="217"/>
      <c r="L57" s="400"/>
      <c r="M57" s="400"/>
      <c r="N57" s="400"/>
      <c r="P57" s="375"/>
      <c r="Q57" s="375"/>
    </row>
    <row r="58" spans="1:17" s="384" customFormat="1" x14ac:dyDescent="0.25">
      <c r="A58" s="222"/>
      <c r="B58" s="217"/>
      <c r="C58" s="217"/>
      <c r="D58" s="217"/>
      <c r="E58" s="217"/>
      <c r="F58" s="217"/>
      <c r="G58" s="217"/>
      <c r="H58" s="217"/>
      <c r="I58" s="217"/>
      <c r="J58" s="217"/>
      <c r="K58" s="217"/>
      <c r="L58" s="400"/>
      <c r="M58" s="400"/>
      <c r="N58" s="400"/>
      <c r="P58" s="375"/>
      <c r="Q58" s="375"/>
    </row>
    <row r="59" spans="1:17" s="384" customFormat="1" x14ac:dyDescent="0.25">
      <c r="A59" s="222"/>
      <c r="B59" s="217"/>
      <c r="C59" s="217"/>
      <c r="D59" s="217"/>
      <c r="E59" s="217"/>
      <c r="F59" s="217"/>
      <c r="G59" s="217"/>
      <c r="H59" s="217"/>
      <c r="I59" s="217"/>
      <c r="J59" s="217"/>
      <c r="K59" s="217"/>
      <c r="L59" s="400"/>
      <c r="M59" s="400"/>
      <c r="N59" s="400"/>
      <c r="P59" s="375"/>
      <c r="Q59" s="375"/>
    </row>
    <row r="60" spans="1:17" s="384" customFormat="1" x14ac:dyDescent="0.25">
      <c r="A60" s="222"/>
      <c r="B60" s="217"/>
      <c r="C60" s="217"/>
      <c r="D60" s="217"/>
      <c r="E60" s="217"/>
      <c r="F60" s="217"/>
      <c r="G60" s="217"/>
      <c r="H60" s="217"/>
      <c r="I60" s="217"/>
      <c r="J60" s="217"/>
      <c r="K60" s="217"/>
      <c r="L60" s="400"/>
      <c r="M60" s="400"/>
      <c r="N60" s="400"/>
      <c r="P60" s="375"/>
      <c r="Q60" s="375"/>
    </row>
    <row r="61" spans="1:17" s="384" customFormat="1" x14ac:dyDescent="0.25">
      <c r="A61" s="222"/>
      <c r="B61" s="217"/>
      <c r="C61" s="217"/>
      <c r="D61" s="217"/>
      <c r="E61" s="217"/>
      <c r="F61" s="217"/>
      <c r="G61" s="217"/>
      <c r="H61" s="217"/>
      <c r="I61" s="217"/>
      <c r="J61" s="217"/>
      <c r="K61" s="217"/>
      <c r="L61" s="400"/>
      <c r="M61" s="400"/>
      <c r="N61" s="400"/>
      <c r="P61" s="375"/>
      <c r="Q61" s="375"/>
    </row>
    <row r="62" spans="1:17" s="384" customFormat="1" x14ac:dyDescent="0.25">
      <c r="A62" s="222"/>
      <c r="B62" s="217"/>
      <c r="C62" s="217"/>
      <c r="D62" s="217"/>
      <c r="E62" s="217"/>
      <c r="F62" s="217"/>
      <c r="G62" s="217"/>
      <c r="H62" s="217"/>
      <c r="I62" s="217"/>
      <c r="J62" s="217"/>
      <c r="K62" s="217"/>
      <c r="L62" s="400"/>
      <c r="M62" s="400"/>
      <c r="N62" s="400"/>
      <c r="P62" s="375"/>
      <c r="Q62" s="375"/>
    </row>
    <row r="63" spans="1:17" s="384" customFormat="1" x14ac:dyDescent="0.25">
      <c r="A63" s="222"/>
      <c r="B63" s="217"/>
      <c r="C63" s="217"/>
      <c r="D63" s="217"/>
      <c r="E63" s="217"/>
      <c r="F63" s="217"/>
      <c r="G63" s="217"/>
      <c r="H63" s="217"/>
      <c r="I63" s="217"/>
      <c r="J63" s="217"/>
      <c r="K63" s="217"/>
      <c r="L63" s="400"/>
      <c r="M63" s="400"/>
      <c r="N63" s="400"/>
      <c r="P63" s="375"/>
      <c r="Q63" s="375"/>
    </row>
    <row r="64" spans="1:17" s="384" customFormat="1" x14ac:dyDescent="0.25">
      <c r="A64" s="222"/>
      <c r="B64" s="217"/>
      <c r="C64" s="217"/>
      <c r="D64" s="217"/>
      <c r="E64" s="217"/>
      <c r="F64" s="217"/>
      <c r="G64" s="217"/>
      <c r="H64" s="217"/>
      <c r="I64" s="217"/>
      <c r="J64" s="217"/>
      <c r="K64" s="217"/>
      <c r="L64" s="400"/>
      <c r="M64" s="400"/>
      <c r="N64" s="400"/>
      <c r="P64" s="375"/>
      <c r="Q64" s="375"/>
    </row>
    <row r="65" spans="1:17" s="384" customFormat="1" x14ac:dyDescent="0.25">
      <c r="A65" s="222"/>
      <c r="B65" s="217"/>
      <c r="C65" s="217"/>
      <c r="D65" s="217"/>
      <c r="E65" s="217"/>
      <c r="F65" s="217"/>
      <c r="G65" s="217"/>
      <c r="H65" s="217"/>
      <c r="I65" s="217"/>
      <c r="J65" s="217"/>
      <c r="K65" s="217"/>
      <c r="L65" s="400"/>
      <c r="M65" s="400"/>
      <c r="N65" s="400"/>
      <c r="P65" s="375"/>
      <c r="Q65" s="375"/>
    </row>
    <row r="66" spans="1:17" s="384" customFormat="1" x14ac:dyDescent="0.25">
      <c r="A66" s="222"/>
      <c r="B66" s="217"/>
      <c r="C66" s="217"/>
      <c r="D66" s="217"/>
      <c r="E66" s="217"/>
      <c r="F66" s="217"/>
      <c r="G66" s="217"/>
      <c r="H66" s="217"/>
      <c r="I66" s="217"/>
      <c r="J66" s="217"/>
      <c r="K66" s="217"/>
      <c r="L66" s="400"/>
      <c r="M66" s="400"/>
      <c r="N66" s="400"/>
      <c r="P66" s="375"/>
      <c r="Q66" s="375"/>
    </row>
    <row r="67" spans="1:17" s="384" customFormat="1" x14ac:dyDescent="0.25">
      <c r="A67" s="222"/>
      <c r="B67" s="217"/>
      <c r="C67" s="217"/>
      <c r="D67" s="217"/>
      <c r="E67" s="217"/>
      <c r="F67" s="217"/>
      <c r="G67" s="217"/>
      <c r="H67" s="217"/>
      <c r="I67" s="217"/>
      <c r="J67" s="217"/>
      <c r="K67" s="217"/>
      <c r="L67" s="400"/>
      <c r="M67" s="400"/>
      <c r="N67" s="400"/>
      <c r="P67" s="375"/>
      <c r="Q67" s="375"/>
    </row>
    <row r="68" spans="1:17" s="384" customFormat="1" x14ac:dyDescent="0.25">
      <c r="A68" s="222"/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400"/>
      <c r="M68" s="400"/>
      <c r="N68" s="400"/>
      <c r="P68" s="375"/>
      <c r="Q68" s="375"/>
    </row>
    <row r="69" spans="1:17" s="384" customFormat="1" x14ac:dyDescent="0.25">
      <c r="A69" s="222"/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400"/>
      <c r="M69" s="400"/>
      <c r="N69" s="400"/>
      <c r="P69" s="375"/>
      <c r="Q69" s="375"/>
    </row>
    <row r="70" spans="1:17" s="384" customFormat="1" x14ac:dyDescent="0.25">
      <c r="A70" s="222"/>
      <c r="B70" s="217"/>
      <c r="C70" s="217"/>
      <c r="D70" s="217"/>
      <c r="E70" s="217"/>
      <c r="F70" s="217"/>
      <c r="G70" s="217"/>
      <c r="H70" s="217"/>
      <c r="I70" s="217"/>
      <c r="J70" s="217"/>
      <c r="K70" s="217"/>
      <c r="L70" s="400"/>
      <c r="M70" s="400"/>
      <c r="N70" s="400"/>
      <c r="P70" s="375"/>
      <c r="Q70" s="375"/>
    </row>
    <row r="71" spans="1:17" s="384" customFormat="1" x14ac:dyDescent="0.25">
      <c r="A71" s="222"/>
      <c r="B71" s="217"/>
      <c r="C71" s="217"/>
      <c r="D71" s="217"/>
      <c r="E71" s="217"/>
      <c r="F71" s="217"/>
      <c r="G71" s="217"/>
      <c r="H71" s="217"/>
      <c r="I71" s="217"/>
      <c r="J71" s="217"/>
      <c r="K71" s="217"/>
      <c r="L71" s="400"/>
      <c r="M71" s="400"/>
      <c r="N71" s="400"/>
      <c r="P71" s="375"/>
      <c r="Q71" s="375"/>
    </row>
    <row r="72" spans="1:17" s="384" customFormat="1" x14ac:dyDescent="0.25">
      <c r="A72" s="222"/>
      <c r="B72" s="217"/>
      <c r="C72" s="217"/>
      <c r="D72" s="217"/>
      <c r="E72" s="217"/>
      <c r="F72" s="217"/>
      <c r="G72" s="217"/>
      <c r="H72" s="217"/>
      <c r="I72" s="217"/>
      <c r="J72" s="217"/>
      <c r="K72" s="217"/>
      <c r="L72" s="400"/>
      <c r="M72" s="400"/>
      <c r="N72" s="400"/>
      <c r="P72" s="375"/>
      <c r="Q72" s="375"/>
    </row>
    <row r="73" spans="1:17" s="384" customFormat="1" x14ac:dyDescent="0.25">
      <c r="A73" s="222"/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400"/>
      <c r="M73" s="400"/>
      <c r="N73" s="400"/>
      <c r="P73" s="375"/>
      <c r="Q73" s="375"/>
    </row>
    <row r="74" spans="1:17" s="384" customFormat="1" x14ac:dyDescent="0.25">
      <c r="A74" s="222"/>
      <c r="B74" s="217"/>
      <c r="C74" s="217"/>
      <c r="D74" s="217"/>
      <c r="E74" s="217"/>
      <c r="F74" s="217"/>
      <c r="G74" s="217"/>
      <c r="H74" s="217"/>
      <c r="I74" s="217"/>
      <c r="J74" s="217"/>
      <c r="K74" s="217"/>
      <c r="L74" s="400"/>
      <c r="M74" s="400"/>
      <c r="N74" s="400"/>
      <c r="P74" s="375"/>
      <c r="Q74" s="375"/>
    </row>
    <row r="75" spans="1:17" s="384" customFormat="1" x14ac:dyDescent="0.25">
      <c r="A75" s="222"/>
      <c r="B75" s="217"/>
      <c r="C75" s="217"/>
      <c r="D75" s="217"/>
      <c r="E75" s="217"/>
      <c r="F75" s="217"/>
      <c r="G75" s="217"/>
      <c r="H75" s="217"/>
      <c r="I75" s="217"/>
      <c r="J75" s="217"/>
      <c r="K75" s="217"/>
      <c r="L75" s="400"/>
      <c r="M75" s="400"/>
      <c r="N75" s="400"/>
      <c r="P75" s="375"/>
      <c r="Q75" s="375"/>
    </row>
    <row r="76" spans="1:17" s="384" customFormat="1" x14ac:dyDescent="0.25">
      <c r="A76" s="222"/>
      <c r="B76" s="217"/>
      <c r="C76" s="217"/>
      <c r="D76" s="217"/>
      <c r="E76" s="217"/>
      <c r="F76" s="217"/>
      <c r="G76" s="217"/>
      <c r="H76" s="217"/>
      <c r="I76" s="217"/>
      <c r="J76" s="217"/>
      <c r="K76" s="217"/>
      <c r="L76" s="400"/>
      <c r="M76" s="400"/>
      <c r="N76" s="400"/>
      <c r="P76" s="375"/>
      <c r="Q76" s="375"/>
    </row>
    <row r="77" spans="1:17" s="384" customFormat="1" x14ac:dyDescent="0.25">
      <c r="A77" s="222"/>
      <c r="B77" s="217"/>
      <c r="C77" s="217"/>
      <c r="D77" s="217"/>
      <c r="E77" s="217"/>
      <c r="F77" s="217"/>
      <c r="G77" s="217"/>
      <c r="H77" s="217"/>
      <c r="I77" s="217"/>
      <c r="J77" s="217"/>
      <c r="K77" s="217"/>
      <c r="L77" s="400"/>
      <c r="M77" s="400"/>
      <c r="N77" s="400"/>
      <c r="P77" s="375"/>
      <c r="Q77" s="375"/>
    </row>
    <row r="78" spans="1:17" s="384" customFormat="1" x14ac:dyDescent="0.25">
      <c r="A78" s="222"/>
      <c r="B78" s="217"/>
      <c r="C78" s="217"/>
      <c r="D78" s="217"/>
      <c r="E78" s="217"/>
      <c r="F78" s="217"/>
      <c r="G78" s="217"/>
      <c r="H78" s="217"/>
      <c r="I78" s="217"/>
      <c r="J78" s="217"/>
      <c r="K78" s="217"/>
      <c r="L78" s="400"/>
      <c r="M78" s="400"/>
      <c r="N78" s="400"/>
      <c r="P78" s="375"/>
      <c r="Q78" s="375"/>
    </row>
    <row r="79" spans="1:17" s="384" customFormat="1" x14ac:dyDescent="0.25">
      <c r="A79" s="222"/>
      <c r="B79" s="217"/>
      <c r="C79" s="217"/>
      <c r="D79" s="217"/>
      <c r="E79" s="217"/>
      <c r="F79" s="217"/>
      <c r="G79" s="217"/>
      <c r="H79" s="217"/>
      <c r="I79" s="217"/>
      <c r="J79" s="217"/>
      <c r="K79" s="217"/>
      <c r="L79" s="400"/>
      <c r="M79" s="400"/>
      <c r="N79" s="400"/>
      <c r="P79" s="375"/>
      <c r="Q79" s="375"/>
    </row>
    <row r="80" spans="1:17" s="384" customFormat="1" x14ac:dyDescent="0.25">
      <c r="A80" s="222"/>
      <c r="B80" s="217"/>
      <c r="C80" s="217"/>
      <c r="D80" s="217"/>
      <c r="E80" s="217"/>
      <c r="F80" s="217"/>
      <c r="G80" s="217"/>
      <c r="H80" s="217"/>
      <c r="I80" s="217"/>
      <c r="J80" s="217"/>
      <c r="K80" s="217"/>
      <c r="L80" s="400"/>
      <c r="M80" s="400"/>
      <c r="N80" s="400"/>
      <c r="P80" s="375"/>
      <c r="Q80" s="375"/>
    </row>
    <row r="81" spans="1:17" s="384" customFormat="1" x14ac:dyDescent="0.25">
      <c r="A81" s="222"/>
      <c r="B81" s="217"/>
      <c r="C81" s="217"/>
      <c r="D81" s="217"/>
      <c r="E81" s="217"/>
      <c r="F81" s="217"/>
      <c r="G81" s="217"/>
      <c r="H81" s="217"/>
      <c r="I81" s="217"/>
      <c r="J81" s="217"/>
      <c r="K81" s="217"/>
      <c r="L81" s="400"/>
      <c r="M81" s="400"/>
      <c r="N81" s="400"/>
      <c r="P81" s="375"/>
      <c r="Q81" s="375"/>
    </row>
    <row r="82" spans="1:17" s="384" customFormat="1" x14ac:dyDescent="0.25">
      <c r="A82" s="222"/>
      <c r="B82" s="217"/>
      <c r="C82" s="217"/>
      <c r="D82" s="217"/>
      <c r="E82" s="217"/>
      <c r="F82" s="217"/>
      <c r="G82" s="217"/>
      <c r="H82" s="217"/>
      <c r="I82" s="217"/>
      <c r="J82" s="217"/>
      <c r="K82" s="217"/>
      <c r="L82" s="400"/>
      <c r="M82" s="400"/>
      <c r="N82" s="400"/>
      <c r="P82" s="375"/>
      <c r="Q82" s="375"/>
    </row>
    <row r="83" spans="1:17" s="384" customFormat="1" x14ac:dyDescent="0.25">
      <c r="A83" s="222"/>
      <c r="B83" s="217"/>
      <c r="C83" s="217"/>
      <c r="D83" s="217"/>
      <c r="E83" s="217"/>
      <c r="F83" s="217"/>
      <c r="G83" s="217"/>
      <c r="H83" s="217"/>
      <c r="I83" s="217"/>
      <c r="J83" s="217"/>
      <c r="K83" s="217"/>
      <c r="L83" s="400"/>
      <c r="M83" s="400"/>
      <c r="N83" s="400"/>
      <c r="P83" s="375"/>
      <c r="Q83" s="375"/>
    </row>
    <row r="84" spans="1:17" s="384" customFormat="1" x14ac:dyDescent="0.25">
      <c r="A84" s="222"/>
      <c r="B84" s="217"/>
      <c r="C84" s="217"/>
      <c r="D84" s="217"/>
      <c r="E84" s="217"/>
      <c r="F84" s="217"/>
      <c r="G84" s="217"/>
      <c r="H84" s="217"/>
      <c r="I84" s="217"/>
      <c r="J84" s="217"/>
      <c r="K84" s="217"/>
      <c r="L84" s="400"/>
      <c r="M84" s="400"/>
      <c r="N84" s="400"/>
      <c r="P84" s="375"/>
      <c r="Q84" s="375"/>
    </row>
    <row r="85" spans="1:17" s="384" customFormat="1" x14ac:dyDescent="0.25">
      <c r="A85" s="222"/>
      <c r="B85" s="217"/>
      <c r="C85" s="217"/>
      <c r="D85" s="217"/>
      <c r="E85" s="217"/>
      <c r="F85" s="217"/>
      <c r="G85" s="217"/>
      <c r="H85" s="217"/>
      <c r="I85" s="217"/>
      <c r="J85" s="217"/>
      <c r="K85" s="217"/>
      <c r="L85" s="400"/>
      <c r="M85" s="400"/>
      <c r="N85" s="400"/>
      <c r="P85" s="375"/>
      <c r="Q85" s="375"/>
    </row>
    <row r="86" spans="1:17" s="384" customFormat="1" x14ac:dyDescent="0.25">
      <c r="A86" s="222"/>
      <c r="B86" s="217"/>
      <c r="C86" s="217"/>
      <c r="D86" s="217"/>
      <c r="E86" s="217"/>
      <c r="F86" s="217"/>
      <c r="G86" s="217"/>
      <c r="H86" s="217"/>
      <c r="I86" s="217"/>
      <c r="J86" s="217"/>
      <c r="K86" s="217"/>
      <c r="L86" s="400"/>
      <c r="M86" s="400"/>
      <c r="N86" s="400"/>
      <c r="P86" s="375"/>
      <c r="Q86" s="375"/>
    </row>
    <row r="87" spans="1:17" s="384" customFormat="1" x14ac:dyDescent="0.25">
      <c r="A87" s="222"/>
      <c r="B87" s="217"/>
      <c r="C87" s="217"/>
      <c r="D87" s="217"/>
      <c r="E87" s="217"/>
      <c r="F87" s="217"/>
      <c r="G87" s="217"/>
      <c r="H87" s="217"/>
      <c r="I87" s="217"/>
      <c r="J87" s="217"/>
      <c r="K87" s="217"/>
      <c r="L87" s="400"/>
      <c r="M87" s="400"/>
      <c r="N87" s="400"/>
      <c r="P87" s="375"/>
      <c r="Q87" s="375"/>
    </row>
    <row r="88" spans="1:17" s="384" customFormat="1" x14ac:dyDescent="0.25">
      <c r="A88" s="222"/>
      <c r="B88" s="217"/>
      <c r="C88" s="217"/>
      <c r="D88" s="217"/>
      <c r="E88" s="217"/>
      <c r="F88" s="217"/>
      <c r="G88" s="217"/>
      <c r="H88" s="217"/>
      <c r="I88" s="217"/>
      <c r="J88" s="217"/>
      <c r="K88" s="217"/>
      <c r="L88" s="400"/>
      <c r="M88" s="400"/>
      <c r="N88" s="400"/>
      <c r="P88" s="375"/>
      <c r="Q88" s="375"/>
    </row>
    <row r="89" spans="1:17" s="384" customFormat="1" x14ac:dyDescent="0.25">
      <c r="A89" s="222"/>
      <c r="B89" s="217"/>
      <c r="C89" s="217"/>
      <c r="D89" s="217"/>
      <c r="E89" s="217"/>
      <c r="F89" s="217"/>
      <c r="G89" s="217"/>
      <c r="H89" s="217"/>
      <c r="I89" s="217"/>
      <c r="J89" s="217"/>
      <c r="K89" s="217"/>
      <c r="L89" s="400"/>
      <c r="M89" s="400"/>
      <c r="N89" s="400"/>
      <c r="P89" s="375"/>
      <c r="Q89" s="375"/>
    </row>
    <row r="90" spans="1:17" s="384" customFormat="1" x14ac:dyDescent="0.25">
      <c r="A90" s="222"/>
      <c r="B90" s="217"/>
      <c r="C90" s="217"/>
      <c r="D90" s="217"/>
      <c r="E90" s="217"/>
      <c r="F90" s="217"/>
      <c r="G90" s="217"/>
      <c r="H90" s="217"/>
      <c r="I90" s="217"/>
      <c r="J90" s="217"/>
      <c r="K90" s="217"/>
      <c r="L90" s="400"/>
      <c r="M90" s="400"/>
      <c r="N90" s="400"/>
      <c r="P90" s="375"/>
      <c r="Q90" s="375"/>
    </row>
    <row r="91" spans="1:17" s="384" customFormat="1" x14ac:dyDescent="0.25">
      <c r="A91" s="222"/>
      <c r="B91" s="217"/>
      <c r="C91" s="217"/>
      <c r="D91" s="217"/>
      <c r="E91" s="217"/>
      <c r="F91" s="217"/>
      <c r="G91" s="217"/>
      <c r="H91" s="217"/>
      <c r="I91" s="217"/>
      <c r="J91" s="217"/>
      <c r="K91" s="217"/>
      <c r="L91" s="400"/>
      <c r="M91" s="400"/>
      <c r="N91" s="400"/>
      <c r="P91" s="375"/>
      <c r="Q91" s="375"/>
    </row>
    <row r="92" spans="1:17" s="384" customFormat="1" x14ac:dyDescent="0.25">
      <c r="A92" s="222"/>
      <c r="B92" s="217"/>
      <c r="C92" s="217"/>
      <c r="D92" s="217"/>
      <c r="E92" s="217"/>
      <c r="F92" s="217"/>
      <c r="G92" s="217"/>
      <c r="H92" s="217"/>
      <c r="I92" s="217"/>
      <c r="J92" s="217"/>
      <c r="K92" s="217"/>
      <c r="L92" s="400"/>
      <c r="M92" s="400"/>
      <c r="N92" s="400"/>
      <c r="P92" s="375"/>
      <c r="Q92" s="375"/>
    </row>
    <row r="93" spans="1:17" s="384" customFormat="1" x14ac:dyDescent="0.25">
      <c r="A93" s="222"/>
      <c r="B93" s="217"/>
      <c r="C93" s="217"/>
      <c r="D93" s="217"/>
      <c r="E93" s="217"/>
      <c r="F93" s="217"/>
      <c r="G93" s="217"/>
      <c r="H93" s="217"/>
      <c r="I93" s="217"/>
      <c r="J93" s="217"/>
      <c r="K93" s="217"/>
      <c r="L93" s="400"/>
      <c r="M93" s="400"/>
      <c r="N93" s="400"/>
      <c r="P93" s="375"/>
      <c r="Q93" s="375"/>
    </row>
    <row r="94" spans="1:17" s="384" customFormat="1" x14ac:dyDescent="0.25">
      <c r="A94" s="222"/>
      <c r="B94" s="217"/>
      <c r="C94" s="217"/>
      <c r="D94" s="217"/>
      <c r="E94" s="217"/>
      <c r="F94" s="217"/>
      <c r="G94" s="217"/>
      <c r="H94" s="217"/>
      <c r="I94" s="217"/>
      <c r="J94" s="217"/>
      <c r="K94" s="217"/>
      <c r="L94" s="400"/>
      <c r="M94" s="400"/>
      <c r="N94" s="400"/>
      <c r="P94" s="375"/>
      <c r="Q94" s="375"/>
    </row>
    <row r="95" spans="1:17" s="384" customFormat="1" x14ac:dyDescent="0.25">
      <c r="A95" s="222"/>
      <c r="B95" s="217"/>
      <c r="C95" s="217"/>
      <c r="D95" s="217"/>
      <c r="E95" s="217"/>
      <c r="F95" s="217"/>
      <c r="G95" s="217"/>
      <c r="H95" s="217"/>
      <c r="I95" s="217"/>
      <c r="J95" s="217"/>
      <c r="K95" s="217"/>
      <c r="L95" s="400"/>
      <c r="M95" s="400"/>
      <c r="N95" s="400"/>
      <c r="P95" s="375"/>
      <c r="Q95" s="375"/>
    </row>
    <row r="96" spans="1:17" s="384" customFormat="1" x14ac:dyDescent="0.25">
      <c r="A96" s="222"/>
      <c r="B96" s="217"/>
      <c r="C96" s="217"/>
      <c r="D96" s="217"/>
      <c r="E96" s="217"/>
      <c r="F96" s="217"/>
      <c r="G96" s="217"/>
      <c r="H96" s="217"/>
      <c r="I96" s="217"/>
      <c r="J96" s="217"/>
      <c r="K96" s="217"/>
      <c r="L96" s="400"/>
      <c r="M96" s="400"/>
      <c r="N96" s="400"/>
      <c r="P96" s="375"/>
      <c r="Q96" s="375"/>
    </row>
    <row r="97" spans="1:17" s="384" customFormat="1" x14ac:dyDescent="0.25">
      <c r="A97" s="222"/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400"/>
      <c r="M97" s="400"/>
      <c r="N97" s="400"/>
      <c r="P97" s="375"/>
      <c r="Q97" s="375"/>
    </row>
    <row r="98" spans="1:17" s="384" customFormat="1" x14ac:dyDescent="0.25">
      <c r="A98" s="222"/>
      <c r="B98" s="217"/>
      <c r="C98" s="217"/>
      <c r="D98" s="217"/>
      <c r="E98" s="217"/>
      <c r="F98" s="217"/>
      <c r="G98" s="217"/>
      <c r="H98" s="217"/>
      <c r="I98" s="217"/>
      <c r="J98" s="217"/>
      <c r="K98" s="217"/>
      <c r="L98" s="400"/>
      <c r="M98" s="400"/>
      <c r="N98" s="400"/>
      <c r="P98" s="375"/>
      <c r="Q98" s="375"/>
    </row>
    <row r="99" spans="1:17" s="384" customFormat="1" x14ac:dyDescent="0.25">
      <c r="A99" s="222"/>
      <c r="B99" s="217"/>
      <c r="C99" s="217"/>
      <c r="D99" s="217"/>
      <c r="E99" s="217"/>
      <c r="F99" s="217"/>
      <c r="G99" s="217"/>
      <c r="H99" s="217"/>
      <c r="I99" s="217"/>
      <c r="J99" s="217"/>
      <c r="K99" s="217"/>
      <c r="L99" s="400"/>
      <c r="M99" s="400"/>
      <c r="N99" s="400"/>
      <c r="P99" s="375"/>
      <c r="Q99" s="375"/>
    </row>
    <row r="100" spans="1:17" s="384" customFormat="1" x14ac:dyDescent="0.25">
      <c r="A100" s="222"/>
      <c r="B100" s="217"/>
      <c r="C100" s="217"/>
      <c r="D100" s="217"/>
      <c r="E100" s="217"/>
      <c r="F100" s="217"/>
      <c r="G100" s="217"/>
      <c r="H100" s="217"/>
      <c r="I100" s="217"/>
      <c r="J100" s="217"/>
      <c r="K100" s="217"/>
      <c r="L100" s="400"/>
      <c r="M100" s="400"/>
      <c r="N100" s="400"/>
      <c r="P100" s="375"/>
      <c r="Q100" s="375"/>
    </row>
    <row r="101" spans="1:17" s="384" customFormat="1" x14ac:dyDescent="0.25">
      <c r="A101" s="222"/>
      <c r="B101" s="217"/>
      <c r="C101" s="217"/>
      <c r="D101" s="217"/>
      <c r="E101" s="217"/>
      <c r="F101" s="217"/>
      <c r="G101" s="217"/>
      <c r="H101" s="217"/>
      <c r="I101" s="217"/>
      <c r="J101" s="217"/>
      <c r="K101" s="217"/>
      <c r="L101" s="400"/>
      <c r="M101" s="400"/>
      <c r="N101" s="400"/>
      <c r="P101" s="375"/>
      <c r="Q101" s="375"/>
    </row>
    <row r="102" spans="1:17" s="384" customFormat="1" x14ac:dyDescent="0.25">
      <c r="A102" s="222"/>
      <c r="B102" s="217"/>
      <c r="C102" s="217"/>
      <c r="D102" s="217"/>
      <c r="E102" s="217"/>
      <c r="F102" s="217"/>
      <c r="G102" s="217"/>
      <c r="H102" s="217"/>
      <c r="I102" s="217"/>
      <c r="J102" s="217"/>
      <c r="K102" s="217"/>
      <c r="L102" s="400"/>
      <c r="M102" s="400"/>
      <c r="N102" s="400"/>
      <c r="P102" s="375"/>
      <c r="Q102" s="375"/>
    </row>
    <row r="103" spans="1:17" s="384" customFormat="1" x14ac:dyDescent="0.25">
      <c r="A103" s="222"/>
      <c r="B103" s="217"/>
      <c r="C103" s="217"/>
      <c r="D103" s="217"/>
      <c r="E103" s="217"/>
      <c r="F103" s="217"/>
      <c r="G103" s="217"/>
      <c r="H103" s="217"/>
      <c r="I103" s="217"/>
      <c r="J103" s="217"/>
      <c r="K103" s="217"/>
      <c r="L103" s="400"/>
      <c r="M103" s="400"/>
      <c r="N103" s="400"/>
      <c r="P103" s="375"/>
      <c r="Q103" s="375"/>
    </row>
    <row r="104" spans="1:17" s="384" customFormat="1" x14ac:dyDescent="0.25">
      <c r="A104" s="222"/>
      <c r="B104" s="217"/>
      <c r="C104" s="217"/>
      <c r="D104" s="217"/>
      <c r="E104" s="217"/>
      <c r="F104" s="217"/>
      <c r="G104" s="217"/>
      <c r="H104" s="217"/>
      <c r="I104" s="217"/>
      <c r="J104" s="217"/>
      <c r="K104" s="217"/>
      <c r="L104" s="400"/>
      <c r="M104" s="400"/>
      <c r="N104" s="400"/>
      <c r="P104" s="375"/>
      <c r="Q104" s="375"/>
    </row>
    <row r="105" spans="1:17" s="384" customFormat="1" x14ac:dyDescent="0.25">
      <c r="A105" s="222"/>
      <c r="B105" s="217"/>
      <c r="C105" s="217"/>
      <c r="D105" s="217"/>
      <c r="E105" s="217"/>
      <c r="F105" s="217"/>
      <c r="G105" s="217"/>
      <c r="H105" s="217"/>
      <c r="I105" s="217"/>
      <c r="J105" s="217"/>
      <c r="K105" s="217"/>
      <c r="L105" s="400"/>
      <c r="M105" s="400"/>
      <c r="N105" s="400"/>
      <c r="P105" s="375"/>
      <c r="Q105" s="375"/>
    </row>
    <row r="106" spans="1:17" s="384" customFormat="1" x14ac:dyDescent="0.25">
      <c r="A106" s="222"/>
      <c r="B106" s="217"/>
      <c r="C106" s="217"/>
      <c r="D106" s="217"/>
      <c r="E106" s="217"/>
      <c r="F106" s="217"/>
      <c r="G106" s="217"/>
      <c r="H106" s="217"/>
      <c r="I106" s="217"/>
      <c r="J106" s="217"/>
      <c r="K106" s="217"/>
      <c r="L106" s="400"/>
      <c r="M106" s="400"/>
      <c r="N106" s="400"/>
      <c r="P106" s="375"/>
      <c r="Q106" s="375"/>
    </row>
    <row r="107" spans="1:17" s="384" customFormat="1" x14ac:dyDescent="0.25">
      <c r="A107" s="222"/>
      <c r="B107" s="217"/>
      <c r="C107" s="217"/>
      <c r="D107" s="217"/>
      <c r="E107" s="217"/>
      <c r="F107" s="217"/>
      <c r="G107" s="217"/>
      <c r="H107" s="217"/>
      <c r="I107" s="217"/>
      <c r="J107" s="217"/>
      <c r="K107" s="217"/>
      <c r="L107" s="400"/>
      <c r="M107" s="400"/>
      <c r="N107" s="400"/>
      <c r="P107" s="375"/>
      <c r="Q107" s="375"/>
    </row>
    <row r="108" spans="1:17" s="384" customFormat="1" x14ac:dyDescent="0.25">
      <c r="A108" s="222"/>
      <c r="B108" s="217"/>
      <c r="C108" s="217"/>
      <c r="D108" s="217"/>
      <c r="E108" s="217"/>
      <c r="F108" s="217"/>
      <c r="G108" s="217"/>
      <c r="H108" s="217"/>
      <c r="I108" s="217"/>
      <c r="J108" s="217"/>
      <c r="K108" s="217"/>
      <c r="L108" s="400"/>
      <c r="M108" s="400"/>
      <c r="N108" s="400"/>
      <c r="P108" s="375"/>
      <c r="Q108" s="375"/>
    </row>
    <row r="109" spans="1:17" s="384" customFormat="1" x14ac:dyDescent="0.25">
      <c r="A109" s="222"/>
      <c r="B109" s="217"/>
      <c r="C109" s="217"/>
      <c r="D109" s="217"/>
      <c r="E109" s="217"/>
      <c r="F109" s="217"/>
      <c r="G109" s="217"/>
      <c r="H109" s="217"/>
      <c r="I109" s="217"/>
      <c r="J109" s="217"/>
      <c r="K109" s="217"/>
      <c r="L109" s="400"/>
      <c r="M109" s="400"/>
      <c r="N109" s="400"/>
      <c r="P109" s="375"/>
      <c r="Q109" s="375"/>
    </row>
    <row r="110" spans="1:17" s="384" customFormat="1" x14ac:dyDescent="0.25">
      <c r="A110" s="222"/>
      <c r="B110" s="217"/>
      <c r="C110" s="217"/>
      <c r="D110" s="217"/>
      <c r="E110" s="217"/>
      <c r="F110" s="217"/>
      <c r="G110" s="217"/>
      <c r="H110" s="217"/>
      <c r="I110" s="217"/>
      <c r="J110" s="217"/>
      <c r="K110" s="217"/>
      <c r="L110" s="400"/>
      <c r="M110" s="400"/>
      <c r="N110" s="400"/>
      <c r="P110" s="375"/>
      <c r="Q110" s="375"/>
    </row>
    <row r="111" spans="1:17" s="384" customFormat="1" x14ac:dyDescent="0.25">
      <c r="A111" s="222"/>
      <c r="B111" s="217"/>
      <c r="C111" s="217"/>
      <c r="D111" s="217"/>
      <c r="E111" s="217"/>
      <c r="F111" s="217"/>
      <c r="G111" s="217"/>
      <c r="H111" s="217"/>
      <c r="I111" s="217"/>
      <c r="J111" s="217"/>
      <c r="K111" s="217"/>
      <c r="L111" s="400"/>
      <c r="M111" s="400"/>
      <c r="N111" s="400"/>
      <c r="P111" s="375"/>
      <c r="Q111" s="375"/>
    </row>
    <row r="112" spans="1:17" s="384" customFormat="1" x14ac:dyDescent="0.25">
      <c r="A112" s="222"/>
      <c r="B112" s="217"/>
      <c r="C112" s="217"/>
      <c r="D112" s="217"/>
      <c r="E112" s="217"/>
      <c r="F112" s="217"/>
      <c r="G112" s="217"/>
      <c r="H112" s="217"/>
      <c r="I112" s="217"/>
      <c r="J112" s="217"/>
      <c r="K112" s="217"/>
      <c r="L112" s="400"/>
      <c r="M112" s="400"/>
      <c r="N112" s="400"/>
      <c r="P112" s="375"/>
      <c r="Q112" s="375"/>
    </row>
    <row r="113" spans="1:17" s="384" customFormat="1" x14ac:dyDescent="0.25">
      <c r="A113" s="222"/>
      <c r="B113" s="217"/>
      <c r="C113" s="217"/>
      <c r="D113" s="217"/>
      <c r="E113" s="217"/>
      <c r="F113" s="217"/>
      <c r="G113" s="217"/>
      <c r="H113" s="217"/>
      <c r="I113" s="217"/>
      <c r="J113" s="217"/>
      <c r="K113" s="217"/>
      <c r="L113" s="400"/>
      <c r="M113" s="400"/>
      <c r="N113" s="400"/>
      <c r="P113" s="375"/>
      <c r="Q113" s="375"/>
    </row>
    <row r="114" spans="1:17" s="384" customFormat="1" x14ac:dyDescent="0.25">
      <c r="A114" s="222"/>
      <c r="B114" s="217"/>
      <c r="C114" s="217"/>
      <c r="D114" s="217"/>
      <c r="E114" s="217"/>
      <c r="F114" s="217"/>
      <c r="G114" s="217"/>
      <c r="H114" s="217"/>
      <c r="I114" s="217"/>
      <c r="J114" s="217"/>
      <c r="K114" s="217"/>
      <c r="L114" s="400"/>
      <c r="M114" s="400"/>
      <c r="N114" s="400"/>
      <c r="P114" s="375"/>
      <c r="Q114" s="375"/>
    </row>
    <row r="115" spans="1:17" s="384" customFormat="1" x14ac:dyDescent="0.25">
      <c r="A115" s="222"/>
      <c r="B115" s="217"/>
      <c r="C115" s="217"/>
      <c r="D115" s="217"/>
      <c r="E115" s="217"/>
      <c r="F115" s="217"/>
      <c r="G115" s="217"/>
      <c r="H115" s="217"/>
      <c r="I115" s="217"/>
      <c r="J115" s="217"/>
      <c r="K115" s="217"/>
      <c r="L115" s="400"/>
      <c r="M115" s="400"/>
      <c r="N115" s="400"/>
      <c r="P115" s="375"/>
      <c r="Q115" s="375"/>
    </row>
    <row r="116" spans="1:17" s="384" customFormat="1" x14ac:dyDescent="0.25">
      <c r="A116" s="222"/>
      <c r="B116" s="217"/>
      <c r="C116" s="217"/>
      <c r="D116" s="217"/>
      <c r="E116" s="217"/>
      <c r="F116" s="217"/>
      <c r="G116" s="217"/>
      <c r="H116" s="217"/>
      <c r="I116" s="217"/>
      <c r="J116" s="217"/>
      <c r="K116" s="217"/>
      <c r="L116" s="400"/>
      <c r="M116" s="400"/>
      <c r="N116" s="400"/>
      <c r="P116" s="375"/>
      <c r="Q116" s="375"/>
    </row>
    <row r="117" spans="1:17" s="384" customFormat="1" x14ac:dyDescent="0.25">
      <c r="A117" s="222"/>
      <c r="B117" s="217"/>
      <c r="C117" s="217"/>
      <c r="D117" s="217"/>
      <c r="E117" s="217"/>
      <c r="F117" s="217"/>
      <c r="G117" s="217"/>
      <c r="H117" s="217"/>
      <c r="I117" s="217"/>
      <c r="J117" s="217"/>
      <c r="K117" s="217"/>
      <c r="L117" s="400"/>
      <c r="M117" s="400"/>
      <c r="N117" s="400"/>
      <c r="P117" s="375"/>
      <c r="Q117" s="375"/>
    </row>
    <row r="118" spans="1:17" s="384" customFormat="1" x14ac:dyDescent="0.25">
      <c r="A118" s="222"/>
      <c r="B118" s="217"/>
      <c r="C118" s="217"/>
      <c r="D118" s="217"/>
      <c r="E118" s="217"/>
      <c r="F118" s="217"/>
      <c r="G118" s="217"/>
      <c r="H118" s="217"/>
      <c r="I118" s="217"/>
      <c r="J118" s="217"/>
      <c r="K118" s="217"/>
      <c r="L118" s="400"/>
      <c r="M118" s="400"/>
      <c r="N118" s="400"/>
      <c r="P118" s="375"/>
      <c r="Q118" s="375"/>
    </row>
    <row r="119" spans="1:17" s="384" customFormat="1" x14ac:dyDescent="0.25">
      <c r="A119" s="222"/>
      <c r="B119" s="217"/>
      <c r="C119" s="217"/>
      <c r="D119" s="217"/>
      <c r="E119" s="217"/>
      <c r="F119" s="217"/>
      <c r="G119" s="217"/>
      <c r="H119" s="217"/>
      <c r="I119" s="217"/>
      <c r="J119" s="217"/>
      <c r="K119" s="217"/>
      <c r="L119" s="400"/>
      <c r="M119" s="400"/>
      <c r="N119" s="400"/>
      <c r="P119" s="375"/>
      <c r="Q119" s="375"/>
    </row>
    <row r="120" spans="1:17" s="384" customFormat="1" x14ac:dyDescent="0.25">
      <c r="A120" s="222"/>
      <c r="B120" s="217"/>
      <c r="C120" s="217"/>
      <c r="D120" s="217"/>
      <c r="E120" s="217"/>
      <c r="F120" s="217"/>
      <c r="G120" s="217"/>
      <c r="H120" s="217"/>
      <c r="I120" s="217"/>
      <c r="J120" s="217"/>
      <c r="K120" s="217"/>
      <c r="L120" s="400"/>
      <c r="M120" s="400"/>
      <c r="N120" s="400"/>
      <c r="P120" s="375"/>
      <c r="Q120" s="375"/>
    </row>
    <row r="121" spans="1:17" s="384" customFormat="1" x14ac:dyDescent="0.25">
      <c r="A121" s="222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  <c r="L121" s="400"/>
      <c r="M121" s="400"/>
      <c r="N121" s="400"/>
      <c r="P121" s="375"/>
      <c r="Q121" s="375"/>
    </row>
    <row r="122" spans="1:17" s="384" customFormat="1" x14ac:dyDescent="0.25">
      <c r="A122" s="222"/>
      <c r="B122" s="217"/>
      <c r="C122" s="217"/>
      <c r="D122" s="217"/>
      <c r="E122" s="217"/>
      <c r="F122" s="217"/>
      <c r="G122" s="217"/>
      <c r="H122" s="217"/>
      <c r="I122" s="217"/>
      <c r="J122" s="217"/>
      <c r="K122" s="217"/>
      <c r="L122" s="400"/>
      <c r="M122" s="400"/>
      <c r="N122" s="400"/>
      <c r="P122" s="375"/>
      <c r="Q122" s="375"/>
    </row>
    <row r="123" spans="1:17" s="384" customFormat="1" x14ac:dyDescent="0.25">
      <c r="A123" s="222"/>
      <c r="B123" s="217"/>
      <c r="C123" s="217"/>
      <c r="D123" s="217"/>
      <c r="E123" s="217"/>
      <c r="F123" s="217"/>
      <c r="G123" s="217"/>
      <c r="H123" s="217"/>
      <c r="I123" s="217"/>
      <c r="J123" s="217"/>
      <c r="K123" s="217"/>
      <c r="L123" s="400"/>
      <c r="M123" s="400"/>
      <c r="N123" s="400"/>
      <c r="P123" s="375"/>
      <c r="Q123" s="375"/>
    </row>
    <row r="124" spans="1:17" s="384" customFormat="1" x14ac:dyDescent="0.25">
      <c r="A124" s="222"/>
      <c r="B124" s="217"/>
      <c r="C124" s="217"/>
      <c r="D124" s="217"/>
      <c r="E124" s="217"/>
      <c r="F124" s="217"/>
      <c r="G124" s="217"/>
      <c r="H124" s="217"/>
      <c r="I124" s="217"/>
      <c r="J124" s="217"/>
      <c r="K124" s="217"/>
      <c r="L124" s="400"/>
      <c r="M124" s="400"/>
      <c r="N124" s="400"/>
      <c r="P124" s="375"/>
      <c r="Q124" s="375"/>
    </row>
    <row r="125" spans="1:17" s="384" customFormat="1" x14ac:dyDescent="0.25">
      <c r="A125" s="222"/>
      <c r="B125" s="217"/>
      <c r="C125" s="217"/>
      <c r="D125" s="217"/>
      <c r="E125" s="217"/>
      <c r="F125" s="217"/>
      <c r="G125" s="217"/>
      <c r="H125" s="217"/>
      <c r="I125" s="217"/>
      <c r="J125" s="217"/>
      <c r="K125" s="217"/>
      <c r="L125" s="400"/>
      <c r="M125" s="400"/>
      <c r="N125" s="400"/>
      <c r="P125" s="375"/>
      <c r="Q125" s="375"/>
    </row>
    <row r="126" spans="1:17" s="384" customFormat="1" x14ac:dyDescent="0.25">
      <c r="A126" s="222"/>
      <c r="B126" s="217"/>
      <c r="C126" s="217"/>
      <c r="D126" s="217"/>
      <c r="E126" s="217"/>
      <c r="F126" s="217"/>
      <c r="G126" s="217"/>
      <c r="H126" s="217"/>
      <c r="I126" s="217"/>
      <c r="J126" s="217"/>
      <c r="K126" s="217"/>
      <c r="L126" s="400"/>
      <c r="M126" s="400"/>
      <c r="N126" s="400"/>
      <c r="P126" s="375"/>
      <c r="Q126" s="375"/>
    </row>
    <row r="127" spans="1:17" s="384" customFormat="1" x14ac:dyDescent="0.25">
      <c r="A127" s="222"/>
      <c r="B127" s="217"/>
      <c r="C127" s="217"/>
      <c r="D127" s="217"/>
      <c r="E127" s="217"/>
      <c r="F127" s="217"/>
      <c r="G127" s="217"/>
      <c r="H127" s="217"/>
      <c r="I127" s="217"/>
      <c r="J127" s="217"/>
      <c r="K127" s="217"/>
      <c r="L127" s="400"/>
      <c r="M127" s="400"/>
      <c r="N127" s="400"/>
      <c r="P127" s="375"/>
      <c r="Q127" s="375"/>
    </row>
    <row r="128" spans="1:17" s="384" customFormat="1" x14ac:dyDescent="0.25">
      <c r="A128" s="222"/>
      <c r="B128" s="217"/>
      <c r="C128" s="217"/>
      <c r="D128" s="217"/>
      <c r="E128" s="217"/>
      <c r="F128" s="217"/>
      <c r="G128" s="217"/>
      <c r="H128" s="217"/>
      <c r="I128" s="217"/>
      <c r="J128" s="217"/>
      <c r="K128" s="217"/>
      <c r="L128" s="400"/>
      <c r="M128" s="400"/>
      <c r="N128" s="400"/>
      <c r="P128" s="375"/>
      <c r="Q128" s="375"/>
    </row>
    <row r="129" spans="1:17" s="384" customFormat="1" x14ac:dyDescent="0.25">
      <c r="A129" s="222"/>
      <c r="B129" s="217"/>
      <c r="C129" s="217"/>
      <c r="D129" s="217"/>
      <c r="E129" s="217"/>
      <c r="F129" s="217"/>
      <c r="G129" s="217"/>
      <c r="H129" s="217"/>
      <c r="I129" s="217"/>
      <c r="J129" s="217"/>
      <c r="K129" s="217"/>
      <c r="L129" s="400"/>
      <c r="M129" s="400"/>
      <c r="N129" s="400"/>
      <c r="P129" s="375"/>
      <c r="Q129" s="375"/>
    </row>
    <row r="130" spans="1:17" s="384" customFormat="1" x14ac:dyDescent="0.25">
      <c r="A130" s="222"/>
      <c r="B130" s="217"/>
      <c r="C130" s="217"/>
      <c r="D130" s="217"/>
      <c r="E130" s="217"/>
      <c r="F130" s="217"/>
      <c r="G130" s="217"/>
      <c r="H130" s="217"/>
      <c r="I130" s="217"/>
      <c r="J130" s="217"/>
      <c r="K130" s="217"/>
      <c r="L130" s="400"/>
      <c r="M130" s="400"/>
      <c r="N130" s="400"/>
      <c r="P130" s="375"/>
      <c r="Q130" s="375"/>
    </row>
    <row r="131" spans="1:17" s="384" customFormat="1" x14ac:dyDescent="0.25">
      <c r="A131" s="222"/>
      <c r="B131" s="217"/>
      <c r="C131" s="217"/>
      <c r="D131" s="217"/>
      <c r="E131" s="217"/>
      <c r="F131" s="217"/>
      <c r="G131" s="217"/>
      <c r="H131" s="217"/>
      <c r="I131" s="217"/>
      <c r="J131" s="217"/>
      <c r="K131" s="217"/>
      <c r="L131" s="400"/>
      <c r="M131" s="400"/>
      <c r="N131" s="400"/>
      <c r="P131" s="375"/>
      <c r="Q131" s="375"/>
    </row>
    <row r="132" spans="1:17" s="384" customFormat="1" x14ac:dyDescent="0.25">
      <c r="A132" s="222"/>
      <c r="B132" s="217"/>
      <c r="C132" s="217"/>
      <c r="D132" s="217"/>
      <c r="E132" s="217"/>
      <c r="F132" s="217"/>
      <c r="G132" s="217"/>
      <c r="H132" s="217"/>
      <c r="I132" s="217"/>
      <c r="J132" s="217"/>
      <c r="K132" s="217"/>
      <c r="L132" s="400"/>
      <c r="M132" s="400"/>
      <c r="N132" s="400"/>
      <c r="P132" s="375"/>
      <c r="Q132" s="375"/>
    </row>
    <row r="133" spans="1:17" s="384" customFormat="1" x14ac:dyDescent="0.25">
      <c r="A133" s="222"/>
      <c r="B133" s="217"/>
      <c r="C133" s="217"/>
      <c r="D133" s="217"/>
      <c r="E133" s="217"/>
      <c r="F133" s="217"/>
      <c r="G133" s="217"/>
      <c r="H133" s="217"/>
      <c r="I133" s="217"/>
      <c r="J133" s="217"/>
      <c r="K133" s="217"/>
      <c r="L133" s="400"/>
      <c r="M133" s="400"/>
      <c r="N133" s="400"/>
      <c r="P133" s="375"/>
      <c r="Q133" s="375"/>
    </row>
    <row r="134" spans="1:17" s="384" customFormat="1" x14ac:dyDescent="0.25">
      <c r="A134" s="222"/>
      <c r="B134" s="217"/>
      <c r="C134" s="217"/>
      <c r="D134" s="217"/>
      <c r="E134" s="217"/>
      <c r="F134" s="217"/>
      <c r="G134" s="217"/>
      <c r="H134" s="217"/>
      <c r="I134" s="217"/>
      <c r="J134" s="217"/>
      <c r="K134" s="217"/>
      <c r="L134" s="400"/>
      <c r="M134" s="400"/>
      <c r="N134" s="400"/>
      <c r="P134" s="375"/>
      <c r="Q134" s="375"/>
    </row>
    <row r="135" spans="1:17" s="384" customFormat="1" x14ac:dyDescent="0.25">
      <c r="A135" s="222"/>
      <c r="B135" s="217"/>
      <c r="C135" s="217"/>
      <c r="D135" s="217"/>
      <c r="E135" s="217"/>
      <c r="F135" s="217"/>
      <c r="G135" s="217"/>
      <c r="H135" s="217"/>
      <c r="I135" s="217"/>
      <c r="J135" s="217"/>
      <c r="K135" s="217"/>
      <c r="L135" s="400"/>
      <c r="M135" s="400"/>
      <c r="N135" s="400"/>
      <c r="P135" s="375"/>
      <c r="Q135" s="375"/>
    </row>
    <row r="136" spans="1:17" s="384" customFormat="1" x14ac:dyDescent="0.25">
      <c r="A136" s="222"/>
      <c r="B136" s="217"/>
      <c r="C136" s="217"/>
      <c r="D136" s="217"/>
      <c r="E136" s="217"/>
      <c r="F136" s="217"/>
      <c r="G136" s="217"/>
      <c r="H136" s="217"/>
      <c r="I136" s="217"/>
      <c r="J136" s="217"/>
      <c r="K136" s="217"/>
      <c r="L136" s="400"/>
      <c r="M136" s="400"/>
      <c r="N136" s="400"/>
      <c r="P136" s="375"/>
      <c r="Q136" s="375"/>
    </row>
    <row r="137" spans="1:17" s="384" customFormat="1" x14ac:dyDescent="0.25">
      <c r="A137" s="222"/>
      <c r="B137" s="217"/>
      <c r="C137" s="217"/>
      <c r="D137" s="217"/>
      <c r="E137" s="217"/>
      <c r="F137" s="217"/>
      <c r="G137" s="217"/>
      <c r="H137" s="217"/>
      <c r="I137" s="217"/>
      <c r="J137" s="217"/>
      <c r="K137" s="217"/>
      <c r="L137" s="400"/>
      <c r="M137" s="400"/>
      <c r="N137" s="400"/>
      <c r="P137" s="375"/>
      <c r="Q137" s="375"/>
    </row>
    <row r="138" spans="1:17" s="384" customFormat="1" x14ac:dyDescent="0.25">
      <c r="A138" s="222"/>
      <c r="B138" s="217"/>
      <c r="C138" s="217"/>
      <c r="D138" s="217"/>
      <c r="E138" s="217"/>
      <c r="F138" s="217"/>
      <c r="G138" s="217"/>
      <c r="H138" s="217"/>
      <c r="I138" s="217"/>
      <c r="J138" s="217"/>
      <c r="K138" s="217"/>
      <c r="L138" s="400"/>
      <c r="M138" s="400"/>
      <c r="N138" s="400"/>
      <c r="P138" s="375"/>
      <c r="Q138" s="375"/>
    </row>
    <row r="139" spans="1:17" s="384" customFormat="1" x14ac:dyDescent="0.25">
      <c r="A139" s="222"/>
      <c r="B139" s="217"/>
      <c r="C139" s="217"/>
      <c r="D139" s="217"/>
      <c r="E139" s="217"/>
      <c r="F139" s="217"/>
      <c r="G139" s="217"/>
      <c r="H139" s="217"/>
      <c r="I139" s="217"/>
      <c r="J139" s="217"/>
      <c r="K139" s="217"/>
      <c r="L139" s="400"/>
      <c r="M139" s="400"/>
      <c r="N139" s="400"/>
      <c r="P139" s="375"/>
      <c r="Q139" s="375"/>
    </row>
    <row r="140" spans="1:17" s="384" customFormat="1" x14ac:dyDescent="0.25">
      <c r="A140" s="222"/>
      <c r="B140" s="217"/>
      <c r="C140" s="217"/>
      <c r="D140" s="217"/>
      <c r="E140" s="217"/>
      <c r="F140" s="217"/>
      <c r="G140" s="217"/>
      <c r="H140" s="217"/>
      <c r="I140" s="217"/>
      <c r="J140" s="217"/>
      <c r="K140" s="217"/>
      <c r="L140" s="400"/>
      <c r="M140" s="400"/>
      <c r="N140" s="400"/>
      <c r="P140" s="375"/>
      <c r="Q140" s="375"/>
    </row>
    <row r="141" spans="1:17" s="384" customFormat="1" x14ac:dyDescent="0.25">
      <c r="A141" s="222"/>
      <c r="B141" s="217"/>
      <c r="C141" s="217"/>
      <c r="D141" s="217"/>
      <c r="E141" s="217"/>
      <c r="F141" s="217"/>
      <c r="G141" s="217"/>
      <c r="H141" s="217"/>
      <c r="I141" s="217"/>
      <c r="J141" s="217"/>
      <c r="K141" s="217"/>
      <c r="L141" s="400"/>
      <c r="M141" s="400"/>
      <c r="N141" s="400"/>
      <c r="P141" s="375"/>
      <c r="Q141" s="375"/>
    </row>
    <row r="142" spans="1:17" s="384" customFormat="1" x14ac:dyDescent="0.25">
      <c r="A142" s="222"/>
      <c r="B142" s="217"/>
      <c r="C142" s="217"/>
      <c r="D142" s="217"/>
      <c r="E142" s="217"/>
      <c r="F142" s="217"/>
      <c r="G142" s="217"/>
      <c r="H142" s="217"/>
      <c r="I142" s="217"/>
      <c r="J142" s="217"/>
      <c r="K142" s="217"/>
      <c r="L142" s="400"/>
      <c r="M142" s="400"/>
      <c r="N142" s="400"/>
      <c r="P142" s="375"/>
      <c r="Q142" s="375"/>
    </row>
    <row r="143" spans="1:17" s="384" customFormat="1" x14ac:dyDescent="0.25">
      <c r="A143" s="222"/>
      <c r="B143" s="217"/>
      <c r="C143" s="217"/>
      <c r="D143" s="217"/>
      <c r="E143" s="217"/>
      <c r="F143" s="217"/>
      <c r="G143" s="217"/>
      <c r="H143" s="217"/>
      <c r="I143" s="217"/>
      <c r="J143" s="217"/>
      <c r="K143" s="217"/>
      <c r="L143" s="400"/>
      <c r="M143" s="400"/>
      <c r="N143" s="400"/>
      <c r="P143" s="375"/>
      <c r="Q143" s="375"/>
    </row>
    <row r="144" spans="1:17" s="384" customFormat="1" x14ac:dyDescent="0.25">
      <c r="A144" s="222"/>
      <c r="B144" s="217"/>
      <c r="C144" s="217"/>
      <c r="D144" s="217"/>
      <c r="E144" s="217"/>
      <c r="F144" s="217"/>
      <c r="G144" s="217"/>
      <c r="H144" s="217"/>
      <c r="I144" s="217"/>
      <c r="J144" s="217"/>
      <c r="K144" s="217"/>
      <c r="L144" s="400"/>
      <c r="M144" s="400"/>
      <c r="N144" s="400"/>
      <c r="P144" s="375"/>
      <c r="Q144" s="375"/>
    </row>
    <row r="145" spans="1:17" s="384" customFormat="1" x14ac:dyDescent="0.25">
      <c r="A145" s="222"/>
      <c r="B145" s="217"/>
      <c r="C145" s="217"/>
      <c r="D145" s="217"/>
      <c r="E145" s="217"/>
      <c r="F145" s="217"/>
      <c r="G145" s="217"/>
      <c r="H145" s="217"/>
      <c r="I145" s="217"/>
      <c r="J145" s="217"/>
      <c r="K145" s="217"/>
      <c r="L145" s="400"/>
      <c r="M145" s="400"/>
      <c r="N145" s="400"/>
      <c r="P145" s="375"/>
      <c r="Q145" s="375"/>
    </row>
    <row r="146" spans="1:17" s="384" customFormat="1" x14ac:dyDescent="0.25">
      <c r="A146" s="222"/>
      <c r="B146" s="217"/>
      <c r="C146" s="217"/>
      <c r="D146" s="217"/>
      <c r="E146" s="217"/>
      <c r="F146" s="217"/>
      <c r="G146" s="217"/>
      <c r="H146" s="217"/>
      <c r="I146" s="217"/>
      <c r="J146" s="217"/>
      <c r="K146" s="217"/>
      <c r="L146" s="400"/>
      <c r="M146" s="400"/>
      <c r="N146" s="400"/>
      <c r="P146" s="375"/>
      <c r="Q146" s="375"/>
    </row>
    <row r="147" spans="1:17" s="384" customFormat="1" x14ac:dyDescent="0.25">
      <c r="A147" s="222"/>
      <c r="B147" s="217"/>
      <c r="C147" s="217"/>
      <c r="D147" s="217"/>
      <c r="E147" s="217"/>
      <c r="F147" s="217"/>
      <c r="G147" s="217"/>
      <c r="H147" s="217"/>
      <c r="I147" s="217"/>
      <c r="J147" s="217"/>
      <c r="K147" s="217"/>
      <c r="L147" s="400"/>
      <c r="M147" s="400"/>
      <c r="N147" s="400"/>
      <c r="P147" s="375"/>
      <c r="Q147" s="375"/>
    </row>
    <row r="148" spans="1:17" s="384" customFormat="1" x14ac:dyDescent="0.25">
      <c r="A148" s="222"/>
      <c r="B148" s="217"/>
      <c r="C148" s="217"/>
      <c r="D148" s="217"/>
      <c r="E148" s="217"/>
      <c r="F148" s="217"/>
      <c r="G148" s="217"/>
      <c r="H148" s="217"/>
      <c r="I148" s="217"/>
      <c r="J148" s="217"/>
      <c r="K148" s="217"/>
      <c r="L148" s="400"/>
      <c r="M148" s="400"/>
      <c r="N148" s="400"/>
      <c r="P148" s="375"/>
      <c r="Q148" s="375"/>
    </row>
    <row r="149" spans="1:17" s="384" customFormat="1" x14ac:dyDescent="0.25">
      <c r="A149" s="222"/>
      <c r="B149" s="217"/>
      <c r="C149" s="217"/>
      <c r="D149" s="217"/>
      <c r="E149" s="217"/>
      <c r="F149" s="217"/>
      <c r="G149" s="217"/>
      <c r="H149" s="217"/>
      <c r="I149" s="217"/>
      <c r="J149" s="217"/>
      <c r="K149" s="217"/>
      <c r="L149" s="400"/>
      <c r="M149" s="400"/>
      <c r="N149" s="400"/>
      <c r="P149" s="375"/>
      <c r="Q149" s="375"/>
    </row>
    <row r="150" spans="1:17" s="384" customFormat="1" x14ac:dyDescent="0.25">
      <c r="A150" s="222"/>
      <c r="B150" s="217"/>
      <c r="C150" s="217"/>
      <c r="D150" s="217"/>
      <c r="E150" s="217"/>
      <c r="F150" s="217"/>
      <c r="G150" s="217"/>
      <c r="H150" s="217"/>
      <c r="I150" s="217"/>
      <c r="J150" s="217"/>
      <c r="K150" s="217"/>
      <c r="L150" s="400"/>
      <c r="M150" s="400"/>
      <c r="N150" s="400"/>
      <c r="P150" s="375"/>
      <c r="Q150" s="375"/>
    </row>
    <row r="151" spans="1:17" s="384" customFormat="1" x14ac:dyDescent="0.25">
      <c r="A151" s="222"/>
      <c r="B151" s="217"/>
      <c r="C151" s="217"/>
      <c r="D151" s="217"/>
      <c r="E151" s="217"/>
      <c r="F151" s="217"/>
      <c r="G151" s="217"/>
      <c r="H151" s="217"/>
      <c r="I151" s="217"/>
      <c r="J151" s="217"/>
      <c r="K151" s="217"/>
      <c r="L151" s="400"/>
      <c r="M151" s="400"/>
      <c r="N151" s="400"/>
      <c r="P151" s="375"/>
      <c r="Q151" s="375"/>
    </row>
    <row r="152" spans="1:17" s="384" customFormat="1" x14ac:dyDescent="0.25">
      <c r="A152" s="222"/>
      <c r="B152" s="217"/>
      <c r="C152" s="217"/>
      <c r="D152" s="217"/>
      <c r="E152" s="217"/>
      <c r="F152" s="217"/>
      <c r="G152" s="217"/>
      <c r="H152" s="217"/>
      <c r="I152" s="217"/>
      <c r="J152" s="217"/>
      <c r="K152" s="217"/>
      <c r="L152" s="400"/>
      <c r="M152" s="400"/>
      <c r="N152" s="400"/>
      <c r="P152" s="375"/>
      <c r="Q152" s="375"/>
    </row>
    <row r="153" spans="1:17" s="384" customFormat="1" x14ac:dyDescent="0.25">
      <c r="A153" s="222"/>
      <c r="B153" s="217"/>
      <c r="C153" s="217"/>
      <c r="D153" s="217"/>
      <c r="E153" s="217"/>
      <c r="F153" s="217"/>
      <c r="G153" s="217"/>
      <c r="H153" s="217"/>
      <c r="I153" s="217"/>
      <c r="J153" s="217"/>
      <c r="K153" s="217"/>
      <c r="L153" s="400"/>
      <c r="M153" s="400"/>
      <c r="N153" s="400"/>
      <c r="P153" s="375"/>
      <c r="Q153" s="375"/>
    </row>
    <row r="154" spans="1:17" s="384" customFormat="1" x14ac:dyDescent="0.25">
      <c r="A154" s="222"/>
      <c r="B154" s="217"/>
      <c r="C154" s="217"/>
      <c r="D154" s="217"/>
      <c r="E154" s="217"/>
      <c r="F154" s="217"/>
      <c r="G154" s="217"/>
      <c r="H154" s="217"/>
      <c r="I154" s="217"/>
      <c r="J154" s="217"/>
      <c r="K154" s="217"/>
      <c r="L154" s="400"/>
      <c r="M154" s="400"/>
      <c r="N154" s="400"/>
      <c r="P154" s="375"/>
      <c r="Q154" s="375"/>
    </row>
    <row r="155" spans="1:17" s="384" customFormat="1" x14ac:dyDescent="0.25">
      <c r="A155" s="222"/>
      <c r="B155" s="217"/>
      <c r="C155" s="217"/>
      <c r="D155" s="217"/>
      <c r="E155" s="217"/>
      <c r="F155" s="217"/>
      <c r="G155" s="217"/>
      <c r="H155" s="217"/>
      <c r="I155" s="217"/>
      <c r="J155" s="217"/>
      <c r="K155" s="217"/>
      <c r="L155" s="400"/>
      <c r="M155" s="400"/>
      <c r="N155" s="400"/>
      <c r="P155" s="375"/>
      <c r="Q155" s="375"/>
    </row>
    <row r="156" spans="1:17" s="384" customFormat="1" x14ac:dyDescent="0.25">
      <c r="A156" s="222"/>
      <c r="B156" s="217"/>
      <c r="C156" s="217"/>
      <c r="D156" s="217"/>
      <c r="E156" s="217"/>
      <c r="F156" s="217"/>
      <c r="G156" s="217"/>
      <c r="H156" s="217"/>
      <c r="I156" s="217"/>
      <c r="J156" s="217"/>
      <c r="K156" s="217"/>
      <c r="L156" s="400"/>
      <c r="M156" s="400"/>
      <c r="N156" s="400"/>
      <c r="P156" s="375"/>
      <c r="Q156" s="375"/>
    </row>
    <row r="157" spans="1:17" s="384" customFormat="1" x14ac:dyDescent="0.25">
      <c r="A157" s="222"/>
      <c r="B157" s="217"/>
      <c r="C157" s="217"/>
      <c r="D157" s="217"/>
      <c r="E157" s="217"/>
      <c r="F157" s="217"/>
      <c r="G157" s="217"/>
      <c r="H157" s="217"/>
      <c r="I157" s="217"/>
      <c r="J157" s="217"/>
      <c r="K157" s="217"/>
      <c r="L157" s="400"/>
      <c r="M157" s="400"/>
      <c r="N157" s="400"/>
      <c r="P157" s="375"/>
      <c r="Q157" s="375"/>
    </row>
    <row r="158" spans="1:17" s="384" customFormat="1" x14ac:dyDescent="0.25">
      <c r="A158" s="222"/>
      <c r="B158" s="217"/>
      <c r="C158" s="217"/>
      <c r="D158" s="217"/>
      <c r="E158" s="217"/>
      <c r="F158" s="217"/>
      <c r="G158" s="217"/>
      <c r="H158" s="217"/>
      <c r="I158" s="217"/>
      <c r="J158" s="217"/>
      <c r="K158" s="217"/>
      <c r="L158" s="400"/>
      <c r="M158" s="400"/>
      <c r="N158" s="400"/>
      <c r="P158" s="375"/>
      <c r="Q158" s="375"/>
    </row>
    <row r="159" spans="1:17" s="384" customFormat="1" x14ac:dyDescent="0.25">
      <c r="A159" s="222"/>
      <c r="B159" s="217"/>
      <c r="C159" s="217"/>
      <c r="D159" s="217"/>
      <c r="E159" s="217"/>
      <c r="F159" s="217"/>
      <c r="G159" s="217"/>
      <c r="H159" s="217"/>
      <c r="I159" s="217"/>
      <c r="J159" s="217"/>
      <c r="K159" s="217"/>
      <c r="L159" s="400"/>
      <c r="M159" s="400"/>
      <c r="N159" s="400"/>
      <c r="P159" s="375"/>
      <c r="Q159" s="375"/>
    </row>
    <row r="160" spans="1:17" s="384" customFormat="1" x14ac:dyDescent="0.25">
      <c r="A160" s="222"/>
      <c r="B160" s="217"/>
      <c r="C160" s="217"/>
      <c r="D160" s="217"/>
      <c r="E160" s="217"/>
      <c r="F160" s="217"/>
      <c r="G160" s="217"/>
      <c r="H160" s="217"/>
      <c r="I160" s="217"/>
      <c r="J160" s="217"/>
      <c r="K160" s="217"/>
      <c r="L160" s="400"/>
      <c r="M160" s="400"/>
      <c r="N160" s="400"/>
      <c r="P160" s="375"/>
      <c r="Q160" s="375"/>
    </row>
    <row r="161" spans="1:17" s="384" customFormat="1" x14ac:dyDescent="0.25">
      <c r="A161" s="222"/>
      <c r="B161" s="217"/>
      <c r="C161" s="217"/>
      <c r="D161" s="217"/>
      <c r="E161" s="217"/>
      <c r="F161" s="217"/>
      <c r="G161" s="217"/>
      <c r="H161" s="217"/>
      <c r="I161" s="217"/>
      <c r="J161" s="217"/>
      <c r="K161" s="217"/>
      <c r="L161" s="400"/>
      <c r="M161" s="400"/>
      <c r="N161" s="400"/>
      <c r="P161" s="375"/>
      <c r="Q161" s="375"/>
    </row>
    <row r="162" spans="1:17" s="384" customFormat="1" x14ac:dyDescent="0.25">
      <c r="A162" s="222"/>
      <c r="B162" s="217"/>
      <c r="C162" s="217"/>
      <c r="D162" s="217"/>
      <c r="E162" s="217"/>
      <c r="F162" s="217"/>
      <c r="G162" s="217"/>
      <c r="H162" s="217"/>
      <c r="I162" s="217"/>
      <c r="J162" s="217"/>
      <c r="K162" s="217"/>
      <c r="L162" s="400"/>
      <c r="M162" s="400"/>
      <c r="N162" s="400"/>
      <c r="P162" s="375"/>
      <c r="Q162" s="375"/>
    </row>
    <row r="163" spans="1:17" s="384" customFormat="1" x14ac:dyDescent="0.25">
      <c r="A163" s="222"/>
      <c r="B163" s="217"/>
      <c r="C163" s="217"/>
      <c r="D163" s="217"/>
      <c r="E163" s="217"/>
      <c r="F163" s="217"/>
      <c r="G163" s="217"/>
      <c r="H163" s="217"/>
      <c r="I163" s="217"/>
      <c r="J163" s="217"/>
      <c r="K163" s="217"/>
      <c r="L163" s="400"/>
      <c r="M163" s="400"/>
      <c r="N163" s="400"/>
      <c r="P163" s="375"/>
      <c r="Q163" s="375"/>
    </row>
    <row r="164" spans="1:17" s="384" customFormat="1" x14ac:dyDescent="0.25">
      <c r="A164" s="222"/>
      <c r="B164" s="217"/>
      <c r="C164" s="217"/>
      <c r="D164" s="217"/>
      <c r="E164" s="217"/>
      <c r="F164" s="217"/>
      <c r="G164" s="217"/>
      <c r="H164" s="217"/>
      <c r="I164" s="217"/>
      <c r="J164" s="217"/>
      <c r="K164" s="217"/>
      <c r="L164" s="400"/>
      <c r="M164" s="400"/>
      <c r="N164" s="400"/>
      <c r="P164" s="375"/>
      <c r="Q164" s="375"/>
    </row>
    <row r="165" spans="1:17" s="384" customFormat="1" x14ac:dyDescent="0.25">
      <c r="A165" s="222"/>
      <c r="B165" s="217"/>
      <c r="C165" s="217"/>
      <c r="D165" s="217"/>
      <c r="E165" s="217"/>
      <c r="F165" s="217"/>
      <c r="G165" s="217"/>
      <c r="H165" s="217"/>
      <c r="I165" s="217"/>
      <c r="J165" s="217"/>
      <c r="K165" s="217"/>
      <c r="L165" s="400"/>
      <c r="M165" s="400"/>
      <c r="N165" s="400"/>
      <c r="P165" s="375"/>
      <c r="Q165" s="375"/>
    </row>
    <row r="166" spans="1:17" s="384" customFormat="1" x14ac:dyDescent="0.25">
      <c r="A166" s="222"/>
      <c r="B166" s="217"/>
      <c r="C166" s="217"/>
      <c r="D166" s="217"/>
      <c r="E166" s="217"/>
      <c r="F166" s="217"/>
      <c r="G166" s="217"/>
      <c r="H166" s="217"/>
      <c r="I166" s="217"/>
      <c r="J166" s="217"/>
      <c r="K166" s="217"/>
      <c r="L166" s="400"/>
      <c r="M166" s="400"/>
      <c r="N166" s="400"/>
      <c r="P166" s="375"/>
      <c r="Q166" s="375"/>
    </row>
    <row r="167" spans="1:17" s="384" customFormat="1" x14ac:dyDescent="0.25">
      <c r="A167" s="222"/>
      <c r="B167" s="217"/>
      <c r="C167" s="217"/>
      <c r="D167" s="217"/>
      <c r="E167" s="217"/>
      <c r="F167" s="217"/>
      <c r="G167" s="217"/>
      <c r="H167" s="217"/>
      <c r="I167" s="217"/>
      <c r="J167" s="217"/>
      <c r="K167" s="217"/>
      <c r="L167" s="400"/>
      <c r="M167" s="400"/>
      <c r="N167" s="400"/>
      <c r="P167" s="375"/>
      <c r="Q167" s="375"/>
    </row>
    <row r="168" spans="1:17" s="384" customFormat="1" x14ac:dyDescent="0.25">
      <c r="A168" s="222"/>
      <c r="B168" s="217"/>
      <c r="C168" s="217"/>
      <c r="D168" s="217"/>
      <c r="E168" s="217"/>
      <c r="F168" s="217"/>
      <c r="G168" s="217"/>
      <c r="H168" s="217"/>
      <c r="I168" s="217"/>
      <c r="J168" s="217"/>
      <c r="K168" s="217"/>
      <c r="L168" s="400"/>
      <c r="M168" s="400"/>
      <c r="N168" s="400"/>
      <c r="P168" s="375"/>
      <c r="Q168" s="375"/>
    </row>
    <row r="169" spans="1:17" s="384" customFormat="1" x14ac:dyDescent="0.25">
      <c r="A169" s="222"/>
      <c r="B169" s="217"/>
      <c r="C169" s="217"/>
      <c r="D169" s="217"/>
      <c r="E169" s="217"/>
      <c r="F169" s="217"/>
      <c r="G169" s="217"/>
      <c r="H169" s="217"/>
      <c r="I169" s="217"/>
      <c r="J169" s="217"/>
      <c r="K169" s="217"/>
      <c r="L169" s="400"/>
      <c r="M169" s="400"/>
      <c r="N169" s="400"/>
      <c r="P169" s="375"/>
      <c r="Q169" s="375"/>
    </row>
    <row r="170" spans="1:17" s="384" customFormat="1" x14ac:dyDescent="0.25">
      <c r="A170" s="222"/>
      <c r="B170" s="217"/>
      <c r="C170" s="217"/>
      <c r="D170" s="217"/>
      <c r="E170" s="217"/>
      <c r="F170" s="217"/>
      <c r="G170" s="217"/>
      <c r="H170" s="217"/>
      <c r="I170" s="217"/>
      <c r="J170" s="217"/>
      <c r="K170" s="217"/>
      <c r="L170" s="400"/>
      <c r="M170" s="400"/>
      <c r="N170" s="400"/>
      <c r="P170" s="375"/>
      <c r="Q170" s="375"/>
    </row>
    <row r="171" spans="1:17" s="384" customFormat="1" x14ac:dyDescent="0.25">
      <c r="A171" s="222"/>
      <c r="B171" s="217"/>
      <c r="C171" s="217"/>
      <c r="D171" s="217"/>
      <c r="E171" s="217"/>
      <c r="F171" s="217"/>
      <c r="G171" s="217"/>
      <c r="H171" s="217"/>
      <c r="I171" s="217"/>
      <c r="J171" s="217"/>
      <c r="K171" s="217"/>
      <c r="L171" s="400"/>
      <c r="M171" s="400"/>
      <c r="N171" s="400"/>
      <c r="P171" s="375"/>
      <c r="Q171" s="375"/>
    </row>
    <row r="172" spans="1:17" s="384" customFormat="1" x14ac:dyDescent="0.25">
      <c r="A172" s="222"/>
      <c r="B172" s="217"/>
      <c r="C172" s="217"/>
      <c r="D172" s="217"/>
      <c r="E172" s="217"/>
      <c r="F172" s="217"/>
      <c r="G172" s="217"/>
      <c r="H172" s="217"/>
      <c r="I172" s="217"/>
      <c r="J172" s="217"/>
      <c r="K172" s="217"/>
      <c r="L172" s="400"/>
      <c r="M172" s="400"/>
      <c r="N172" s="400"/>
      <c r="P172" s="375"/>
      <c r="Q172" s="375"/>
    </row>
    <row r="173" spans="1:17" s="384" customFormat="1" x14ac:dyDescent="0.25">
      <c r="A173" s="222"/>
      <c r="B173" s="217"/>
      <c r="C173" s="217"/>
      <c r="D173" s="217"/>
      <c r="E173" s="217"/>
      <c r="F173" s="217"/>
      <c r="G173" s="217"/>
      <c r="H173" s="217"/>
      <c r="I173" s="217"/>
      <c r="J173" s="217"/>
      <c r="K173" s="217"/>
      <c r="L173" s="400"/>
      <c r="M173" s="400"/>
      <c r="N173" s="400"/>
      <c r="P173" s="375"/>
      <c r="Q173" s="375"/>
    </row>
    <row r="174" spans="1:17" s="384" customFormat="1" x14ac:dyDescent="0.25">
      <c r="A174" s="222"/>
      <c r="B174" s="217"/>
      <c r="C174" s="217"/>
      <c r="D174" s="217"/>
      <c r="E174" s="217"/>
      <c r="F174" s="217"/>
      <c r="G174" s="217"/>
      <c r="H174" s="217"/>
      <c r="I174" s="217"/>
      <c r="J174" s="217"/>
      <c r="K174" s="217"/>
      <c r="L174" s="400"/>
      <c r="M174" s="400"/>
      <c r="N174" s="400"/>
      <c r="P174" s="375"/>
      <c r="Q174" s="375"/>
    </row>
    <row r="175" spans="1:17" s="384" customFormat="1" x14ac:dyDescent="0.25">
      <c r="A175" s="222"/>
      <c r="B175" s="217"/>
      <c r="C175" s="217"/>
      <c r="D175" s="217"/>
      <c r="E175" s="217"/>
      <c r="F175" s="217"/>
      <c r="G175" s="217"/>
      <c r="H175" s="217"/>
      <c r="I175" s="217"/>
      <c r="J175" s="217"/>
      <c r="K175" s="217"/>
      <c r="L175" s="400"/>
      <c r="M175" s="400"/>
      <c r="N175" s="400"/>
      <c r="P175" s="375"/>
      <c r="Q175" s="375"/>
    </row>
    <row r="176" spans="1:17" s="384" customFormat="1" x14ac:dyDescent="0.25">
      <c r="A176" s="222"/>
      <c r="B176" s="217"/>
      <c r="C176" s="217"/>
      <c r="D176" s="217"/>
      <c r="E176" s="217"/>
      <c r="F176" s="217"/>
      <c r="G176" s="217"/>
      <c r="H176" s="217"/>
      <c r="I176" s="217"/>
      <c r="J176" s="217"/>
      <c r="K176" s="217"/>
      <c r="L176" s="400"/>
      <c r="M176" s="400"/>
      <c r="N176" s="400"/>
      <c r="P176" s="375"/>
      <c r="Q176" s="375"/>
    </row>
    <row r="177" spans="1:17" s="384" customFormat="1" x14ac:dyDescent="0.25">
      <c r="A177" s="222"/>
      <c r="B177" s="217"/>
      <c r="C177" s="217"/>
      <c r="D177" s="217"/>
      <c r="E177" s="217"/>
      <c r="F177" s="217"/>
      <c r="G177" s="217"/>
      <c r="H177" s="217"/>
      <c r="I177" s="217"/>
      <c r="J177" s="217"/>
      <c r="K177" s="217"/>
      <c r="L177" s="400"/>
      <c r="M177" s="400"/>
      <c r="N177" s="400"/>
      <c r="P177" s="375"/>
      <c r="Q177" s="375"/>
    </row>
    <row r="178" spans="1:17" s="384" customFormat="1" x14ac:dyDescent="0.25">
      <c r="A178" s="222"/>
      <c r="B178" s="217"/>
      <c r="C178" s="217"/>
      <c r="D178" s="217"/>
      <c r="E178" s="217"/>
      <c r="F178" s="217"/>
      <c r="G178" s="217"/>
      <c r="H178" s="217"/>
      <c r="I178" s="217"/>
      <c r="J178" s="217"/>
      <c r="K178" s="217"/>
      <c r="L178" s="400"/>
      <c r="M178" s="400"/>
      <c r="N178" s="400"/>
      <c r="P178" s="375"/>
      <c r="Q178" s="375"/>
    </row>
    <row r="179" spans="1:17" s="384" customFormat="1" x14ac:dyDescent="0.25">
      <c r="A179" s="222"/>
      <c r="B179" s="217"/>
      <c r="C179" s="217"/>
      <c r="D179" s="217"/>
      <c r="E179" s="217"/>
      <c r="F179" s="217"/>
      <c r="G179" s="217"/>
      <c r="H179" s="217"/>
      <c r="I179" s="217"/>
      <c r="J179" s="217"/>
      <c r="K179" s="217"/>
      <c r="L179" s="400"/>
      <c r="M179" s="400"/>
      <c r="N179" s="400"/>
      <c r="P179" s="375"/>
      <c r="Q179" s="375"/>
    </row>
    <row r="180" spans="1:17" s="384" customFormat="1" x14ac:dyDescent="0.25">
      <c r="A180" s="222"/>
      <c r="B180" s="217"/>
      <c r="C180" s="217"/>
      <c r="D180" s="217"/>
      <c r="E180" s="217"/>
      <c r="F180" s="217"/>
      <c r="G180" s="217"/>
      <c r="H180" s="217"/>
      <c r="I180" s="217"/>
      <c r="J180" s="217"/>
      <c r="K180" s="217"/>
      <c r="L180" s="400"/>
      <c r="M180" s="400"/>
      <c r="N180" s="400"/>
      <c r="P180" s="375"/>
      <c r="Q180" s="375"/>
    </row>
    <row r="181" spans="1:17" s="384" customFormat="1" x14ac:dyDescent="0.25">
      <c r="A181" s="222"/>
      <c r="B181" s="217"/>
      <c r="C181" s="217"/>
      <c r="D181" s="217"/>
      <c r="E181" s="217"/>
      <c r="F181" s="217"/>
      <c r="G181" s="217"/>
      <c r="H181" s="217"/>
      <c r="I181" s="217"/>
      <c r="J181" s="217"/>
      <c r="K181" s="217"/>
      <c r="L181" s="400"/>
      <c r="M181" s="400"/>
      <c r="N181" s="400"/>
      <c r="P181" s="375"/>
      <c r="Q181" s="375"/>
    </row>
    <row r="182" spans="1:17" s="384" customFormat="1" x14ac:dyDescent="0.25">
      <c r="A182" s="222"/>
      <c r="B182" s="217"/>
      <c r="C182" s="217"/>
      <c r="D182" s="217"/>
      <c r="E182" s="217"/>
      <c r="F182" s="217"/>
      <c r="G182" s="217"/>
      <c r="H182" s="217"/>
      <c r="I182" s="217"/>
      <c r="J182" s="217"/>
      <c r="K182" s="217"/>
      <c r="L182" s="400"/>
      <c r="M182" s="400"/>
      <c r="N182" s="400"/>
      <c r="P182" s="375"/>
      <c r="Q182" s="375"/>
    </row>
    <row r="183" spans="1:17" s="384" customFormat="1" x14ac:dyDescent="0.25">
      <c r="A183" s="222"/>
      <c r="B183" s="217"/>
      <c r="C183" s="217"/>
      <c r="D183" s="217"/>
      <c r="E183" s="217"/>
      <c r="F183" s="217"/>
      <c r="G183" s="217"/>
      <c r="H183" s="217"/>
      <c r="I183" s="217"/>
      <c r="J183" s="217"/>
      <c r="K183" s="217"/>
      <c r="L183" s="400"/>
      <c r="M183" s="400"/>
      <c r="N183" s="400"/>
      <c r="P183" s="375"/>
      <c r="Q183" s="375"/>
    </row>
    <row r="184" spans="1:17" s="384" customFormat="1" x14ac:dyDescent="0.25">
      <c r="A184" s="222"/>
      <c r="B184" s="217"/>
      <c r="C184" s="217"/>
      <c r="D184" s="217"/>
      <c r="E184" s="217"/>
      <c r="F184" s="217"/>
      <c r="G184" s="217"/>
      <c r="H184" s="217"/>
      <c r="I184" s="217"/>
      <c r="J184" s="217"/>
      <c r="K184" s="217"/>
      <c r="L184" s="400"/>
      <c r="M184" s="400"/>
      <c r="N184" s="400"/>
      <c r="P184" s="375"/>
      <c r="Q184" s="375"/>
    </row>
    <row r="185" spans="1:17" s="384" customFormat="1" x14ac:dyDescent="0.25">
      <c r="A185" s="222"/>
      <c r="B185" s="217"/>
      <c r="C185" s="217"/>
      <c r="D185" s="217"/>
      <c r="E185" s="217"/>
      <c r="F185" s="217"/>
      <c r="G185" s="217"/>
      <c r="H185" s="217"/>
      <c r="I185" s="217"/>
      <c r="J185" s="217"/>
      <c r="K185" s="217"/>
      <c r="L185" s="400"/>
      <c r="M185" s="400"/>
      <c r="N185" s="400"/>
      <c r="P185" s="375"/>
      <c r="Q185" s="375"/>
    </row>
    <row r="186" spans="1:17" s="384" customFormat="1" x14ac:dyDescent="0.25">
      <c r="A186" s="222"/>
      <c r="B186" s="217"/>
      <c r="C186" s="217"/>
      <c r="D186" s="217"/>
      <c r="E186" s="217"/>
      <c r="F186" s="217"/>
      <c r="G186" s="217"/>
      <c r="H186" s="217"/>
      <c r="I186" s="217"/>
      <c r="J186" s="217"/>
      <c r="K186" s="217"/>
      <c r="L186" s="400"/>
      <c r="M186" s="400"/>
      <c r="N186" s="400"/>
      <c r="P186" s="375"/>
      <c r="Q186" s="375"/>
    </row>
    <row r="187" spans="1:17" s="384" customFormat="1" x14ac:dyDescent="0.25">
      <c r="A187" s="222"/>
      <c r="B187" s="217"/>
      <c r="C187" s="217"/>
      <c r="D187" s="217"/>
      <c r="E187" s="217"/>
      <c r="F187" s="217"/>
      <c r="G187" s="217"/>
      <c r="H187" s="217"/>
      <c r="I187" s="217"/>
      <c r="J187" s="217"/>
      <c r="K187" s="217"/>
      <c r="L187" s="400"/>
      <c r="M187" s="400"/>
      <c r="N187" s="400"/>
      <c r="P187" s="375"/>
      <c r="Q187" s="375"/>
    </row>
    <row r="188" spans="1:17" s="384" customFormat="1" x14ac:dyDescent="0.25">
      <c r="A188" s="222"/>
      <c r="B188" s="217"/>
      <c r="C188" s="217"/>
      <c r="D188" s="217"/>
      <c r="E188" s="217"/>
      <c r="F188" s="217"/>
      <c r="G188" s="217"/>
      <c r="H188" s="217"/>
      <c r="I188" s="217"/>
      <c r="J188" s="217"/>
      <c r="K188" s="217"/>
      <c r="L188" s="400"/>
      <c r="M188" s="400"/>
      <c r="N188" s="400"/>
      <c r="P188" s="375"/>
      <c r="Q188" s="375"/>
    </row>
    <row r="189" spans="1:17" s="384" customFormat="1" x14ac:dyDescent="0.25">
      <c r="A189" s="222"/>
      <c r="B189" s="217"/>
      <c r="C189" s="217"/>
      <c r="D189" s="217"/>
      <c r="E189" s="217"/>
      <c r="F189" s="217"/>
      <c r="G189" s="217"/>
      <c r="H189" s="217"/>
      <c r="I189" s="217"/>
      <c r="J189" s="217"/>
      <c r="K189" s="217"/>
      <c r="L189" s="400"/>
      <c r="M189" s="400"/>
      <c r="N189" s="400"/>
      <c r="P189" s="375"/>
      <c r="Q189" s="375"/>
    </row>
    <row r="190" spans="1:17" s="384" customFormat="1" x14ac:dyDescent="0.25">
      <c r="A190" s="222"/>
      <c r="B190" s="217"/>
      <c r="C190" s="217"/>
      <c r="D190" s="217"/>
      <c r="E190" s="217"/>
      <c r="F190" s="217"/>
      <c r="G190" s="217"/>
      <c r="H190" s="217"/>
      <c r="I190" s="217"/>
      <c r="J190" s="217"/>
      <c r="K190" s="217"/>
      <c r="L190" s="400"/>
      <c r="M190" s="400"/>
      <c r="N190" s="400"/>
      <c r="P190" s="375"/>
      <c r="Q190" s="375"/>
    </row>
    <row r="191" spans="1:17" s="384" customFormat="1" x14ac:dyDescent="0.25">
      <c r="A191" s="222"/>
      <c r="B191" s="217"/>
      <c r="C191" s="217"/>
      <c r="D191" s="217"/>
      <c r="E191" s="217"/>
      <c r="F191" s="217"/>
      <c r="G191" s="217"/>
      <c r="H191" s="217"/>
      <c r="I191" s="217"/>
      <c r="J191" s="217"/>
      <c r="K191" s="217"/>
      <c r="L191" s="400"/>
      <c r="M191" s="400"/>
      <c r="N191" s="400"/>
      <c r="P191" s="375"/>
      <c r="Q191" s="375"/>
    </row>
    <row r="192" spans="1:17" s="384" customFormat="1" x14ac:dyDescent="0.25">
      <c r="A192" s="222"/>
      <c r="B192" s="217"/>
      <c r="C192" s="217"/>
      <c r="D192" s="217"/>
      <c r="E192" s="217"/>
      <c r="F192" s="217"/>
      <c r="G192" s="217"/>
      <c r="H192" s="217"/>
      <c r="I192" s="217"/>
      <c r="J192" s="217"/>
      <c r="K192" s="217"/>
      <c r="L192" s="400"/>
      <c r="M192" s="400"/>
      <c r="N192" s="400"/>
      <c r="P192" s="375"/>
      <c r="Q192" s="375"/>
    </row>
    <row r="193" spans="1:17" s="384" customFormat="1" x14ac:dyDescent="0.25">
      <c r="A193" s="222"/>
      <c r="B193" s="217"/>
      <c r="C193" s="217"/>
      <c r="D193" s="217"/>
      <c r="E193" s="217"/>
      <c r="F193" s="217"/>
      <c r="G193" s="217"/>
      <c r="H193" s="217"/>
      <c r="I193" s="217"/>
      <c r="J193" s="217"/>
      <c r="K193" s="217"/>
      <c r="L193" s="400"/>
      <c r="M193" s="400"/>
      <c r="N193" s="400"/>
      <c r="P193" s="375"/>
      <c r="Q193" s="375"/>
    </row>
    <row r="194" spans="1:17" s="384" customFormat="1" x14ac:dyDescent="0.25">
      <c r="A194" s="222"/>
      <c r="B194" s="217"/>
      <c r="C194" s="217"/>
      <c r="D194" s="217"/>
      <c r="E194" s="217"/>
      <c r="F194" s="217"/>
      <c r="G194" s="217"/>
      <c r="H194" s="217"/>
      <c r="I194" s="217"/>
      <c r="J194" s="217"/>
      <c r="K194" s="217"/>
      <c r="L194" s="400"/>
      <c r="M194" s="400"/>
      <c r="N194" s="400"/>
      <c r="P194" s="375"/>
      <c r="Q194" s="375"/>
    </row>
    <row r="195" spans="1:17" s="384" customFormat="1" x14ac:dyDescent="0.25">
      <c r="A195" s="222"/>
      <c r="B195" s="217"/>
      <c r="C195" s="217"/>
      <c r="D195" s="217"/>
      <c r="E195" s="217"/>
      <c r="F195" s="217"/>
      <c r="G195" s="217"/>
      <c r="H195" s="217"/>
      <c r="I195" s="217"/>
      <c r="J195" s="217"/>
      <c r="K195" s="217"/>
      <c r="L195" s="400"/>
      <c r="M195" s="400"/>
      <c r="N195" s="400"/>
      <c r="P195" s="375"/>
      <c r="Q195" s="375"/>
    </row>
    <row r="196" spans="1:17" s="384" customFormat="1" x14ac:dyDescent="0.25">
      <c r="A196" s="222"/>
      <c r="B196" s="217"/>
      <c r="C196" s="217"/>
      <c r="D196" s="217"/>
      <c r="E196" s="217"/>
      <c r="F196" s="217"/>
      <c r="G196" s="217"/>
      <c r="H196" s="217"/>
      <c r="I196" s="217"/>
      <c r="J196" s="217"/>
      <c r="K196" s="217"/>
      <c r="L196" s="400"/>
      <c r="M196" s="400"/>
      <c r="N196" s="400"/>
      <c r="P196" s="375"/>
      <c r="Q196" s="375"/>
    </row>
    <row r="197" spans="1:17" s="384" customFormat="1" x14ac:dyDescent="0.25">
      <c r="A197" s="222"/>
      <c r="B197" s="217"/>
      <c r="C197" s="217"/>
      <c r="D197" s="217"/>
      <c r="E197" s="217"/>
      <c r="F197" s="217"/>
      <c r="G197" s="217"/>
      <c r="H197" s="217"/>
      <c r="I197" s="217"/>
      <c r="J197" s="217"/>
      <c r="K197" s="217"/>
      <c r="L197" s="400"/>
      <c r="M197" s="400"/>
      <c r="N197" s="400"/>
      <c r="P197" s="375"/>
      <c r="Q197" s="375"/>
    </row>
    <row r="198" spans="1:17" s="384" customFormat="1" x14ac:dyDescent="0.25">
      <c r="A198" s="222"/>
      <c r="B198" s="217"/>
      <c r="C198" s="217"/>
      <c r="D198" s="217"/>
      <c r="E198" s="217"/>
      <c r="F198" s="217"/>
      <c r="G198" s="217"/>
      <c r="H198" s="217"/>
      <c r="I198" s="217"/>
      <c r="J198" s="217"/>
      <c r="K198" s="217"/>
      <c r="L198" s="400"/>
      <c r="M198" s="400"/>
      <c r="N198" s="400"/>
      <c r="P198" s="375"/>
      <c r="Q198" s="375"/>
    </row>
    <row r="199" spans="1:17" s="384" customFormat="1" x14ac:dyDescent="0.25">
      <c r="A199" s="222"/>
      <c r="B199" s="217"/>
      <c r="C199" s="217"/>
      <c r="D199" s="217"/>
      <c r="E199" s="217"/>
      <c r="F199" s="217"/>
      <c r="G199" s="217"/>
      <c r="H199" s="217"/>
      <c r="I199" s="217"/>
      <c r="J199" s="217"/>
      <c r="K199" s="217"/>
      <c r="L199" s="400"/>
      <c r="M199" s="400"/>
      <c r="N199" s="400"/>
      <c r="P199" s="375"/>
      <c r="Q199" s="375"/>
    </row>
    <row r="200" spans="1:17" s="384" customFormat="1" x14ac:dyDescent="0.25">
      <c r="A200" s="222"/>
      <c r="B200" s="217"/>
      <c r="C200" s="217"/>
      <c r="D200" s="217"/>
      <c r="E200" s="217"/>
      <c r="F200" s="217"/>
      <c r="G200" s="217"/>
      <c r="H200" s="217"/>
      <c r="I200" s="217"/>
      <c r="J200" s="217"/>
      <c r="K200" s="217"/>
      <c r="L200" s="400"/>
      <c r="M200" s="400"/>
      <c r="N200" s="400"/>
      <c r="P200" s="375"/>
      <c r="Q200" s="375"/>
    </row>
    <row r="201" spans="1:17" s="384" customFormat="1" x14ac:dyDescent="0.25">
      <c r="A201" s="222"/>
      <c r="B201" s="217"/>
      <c r="C201" s="217"/>
      <c r="D201" s="217"/>
      <c r="E201" s="217"/>
      <c r="F201" s="217"/>
      <c r="G201" s="217"/>
      <c r="H201" s="217"/>
      <c r="I201" s="217"/>
      <c r="J201" s="217"/>
      <c r="K201" s="217"/>
      <c r="L201" s="400"/>
      <c r="M201" s="400"/>
      <c r="N201" s="400"/>
      <c r="P201" s="375"/>
      <c r="Q201" s="375"/>
    </row>
    <row r="202" spans="1:17" s="384" customFormat="1" x14ac:dyDescent="0.25">
      <c r="A202" s="222"/>
      <c r="B202" s="217"/>
      <c r="C202" s="217"/>
      <c r="D202" s="217"/>
      <c r="E202" s="217"/>
      <c r="F202" s="217"/>
      <c r="G202" s="217"/>
      <c r="H202" s="217"/>
      <c r="I202" s="217"/>
      <c r="J202" s="217"/>
      <c r="K202" s="217"/>
      <c r="L202" s="400"/>
      <c r="M202" s="400"/>
      <c r="N202" s="400"/>
      <c r="P202" s="375"/>
      <c r="Q202" s="375"/>
    </row>
    <row r="203" spans="1:17" s="384" customFormat="1" x14ac:dyDescent="0.25">
      <c r="A203" s="222"/>
      <c r="B203" s="217"/>
      <c r="C203" s="217"/>
      <c r="D203" s="217"/>
      <c r="E203" s="217"/>
      <c r="F203" s="217"/>
      <c r="G203" s="217"/>
      <c r="H203" s="217"/>
      <c r="I203" s="217"/>
      <c r="J203" s="217"/>
      <c r="K203" s="217"/>
      <c r="L203" s="400"/>
      <c r="M203" s="400"/>
      <c r="N203" s="400"/>
      <c r="P203" s="375"/>
      <c r="Q203" s="375"/>
    </row>
    <row r="204" spans="1:17" s="384" customFormat="1" x14ac:dyDescent="0.25">
      <c r="A204" s="222"/>
      <c r="B204" s="217"/>
      <c r="C204" s="217"/>
      <c r="D204" s="217"/>
      <c r="E204" s="217"/>
      <c r="F204" s="217"/>
      <c r="G204" s="217"/>
      <c r="H204" s="217"/>
      <c r="I204" s="217"/>
      <c r="J204" s="217"/>
      <c r="K204" s="217"/>
      <c r="L204" s="400"/>
      <c r="M204" s="400"/>
      <c r="N204" s="400"/>
      <c r="P204" s="375"/>
      <c r="Q204" s="375"/>
    </row>
    <row r="205" spans="1:17" s="384" customFormat="1" x14ac:dyDescent="0.25">
      <c r="A205" s="222"/>
      <c r="B205" s="217"/>
      <c r="C205" s="217"/>
      <c r="D205" s="217"/>
      <c r="E205" s="217"/>
      <c r="F205" s="217"/>
      <c r="G205" s="217"/>
      <c r="H205" s="217"/>
      <c r="I205" s="217"/>
      <c r="J205" s="217"/>
      <c r="K205" s="217"/>
      <c r="L205" s="400"/>
      <c r="M205" s="400"/>
      <c r="N205" s="400"/>
      <c r="P205" s="375"/>
      <c r="Q205" s="375"/>
    </row>
    <row r="206" spans="1:17" s="384" customFormat="1" x14ac:dyDescent="0.25">
      <c r="A206" s="222"/>
      <c r="B206" s="217"/>
      <c r="C206" s="217"/>
      <c r="D206" s="217"/>
      <c r="E206" s="217"/>
      <c r="F206" s="217"/>
      <c r="G206" s="217"/>
      <c r="H206" s="217"/>
      <c r="I206" s="217"/>
      <c r="J206" s="217"/>
      <c r="K206" s="217"/>
      <c r="L206" s="400"/>
      <c r="M206" s="400"/>
      <c r="N206" s="400"/>
      <c r="P206" s="375"/>
      <c r="Q206" s="375"/>
    </row>
    <row r="207" spans="1:17" s="384" customFormat="1" x14ac:dyDescent="0.25">
      <c r="A207" s="222"/>
      <c r="B207" s="217"/>
      <c r="C207" s="217"/>
      <c r="D207" s="217"/>
      <c r="E207" s="217"/>
      <c r="F207" s="217"/>
      <c r="G207" s="217"/>
      <c r="H207" s="217"/>
      <c r="I207" s="217"/>
      <c r="J207" s="217"/>
      <c r="K207" s="217"/>
      <c r="L207" s="400"/>
      <c r="M207" s="400"/>
      <c r="N207" s="400"/>
      <c r="P207" s="375"/>
      <c r="Q207" s="375"/>
    </row>
    <row r="208" spans="1:17" s="384" customFormat="1" x14ac:dyDescent="0.25">
      <c r="A208" s="222"/>
      <c r="B208" s="217"/>
      <c r="C208" s="217"/>
      <c r="D208" s="217"/>
      <c r="E208" s="217"/>
      <c r="F208" s="217"/>
      <c r="G208" s="217"/>
      <c r="H208" s="217"/>
      <c r="I208" s="217"/>
      <c r="J208" s="217"/>
      <c r="K208" s="217"/>
      <c r="L208" s="400"/>
      <c r="M208" s="400"/>
      <c r="N208" s="400"/>
      <c r="P208" s="375"/>
      <c r="Q208" s="375"/>
    </row>
    <row r="209" spans="1:17" s="384" customFormat="1" x14ac:dyDescent="0.25">
      <c r="A209" s="222"/>
      <c r="B209" s="217"/>
      <c r="C209" s="217"/>
      <c r="D209" s="217"/>
      <c r="E209" s="217"/>
      <c r="F209" s="217"/>
      <c r="G209" s="217"/>
      <c r="H209" s="217"/>
      <c r="I209" s="217"/>
      <c r="J209" s="217"/>
      <c r="K209" s="217"/>
      <c r="L209" s="400"/>
      <c r="M209" s="400"/>
      <c r="N209" s="400"/>
      <c r="P209" s="375"/>
      <c r="Q209" s="375"/>
    </row>
    <row r="210" spans="1:17" s="384" customFormat="1" x14ac:dyDescent="0.25">
      <c r="A210" s="222"/>
      <c r="B210" s="217"/>
      <c r="C210" s="217"/>
      <c r="D210" s="217"/>
      <c r="E210" s="217"/>
      <c r="F210" s="217"/>
      <c r="G210" s="217"/>
      <c r="H210" s="217"/>
      <c r="I210" s="217"/>
      <c r="J210" s="217"/>
      <c r="K210" s="217"/>
      <c r="L210" s="400"/>
      <c r="M210" s="400"/>
      <c r="N210" s="400"/>
      <c r="P210" s="375"/>
      <c r="Q210" s="375"/>
    </row>
    <row r="211" spans="1:17" s="384" customFormat="1" x14ac:dyDescent="0.25">
      <c r="A211" s="222"/>
      <c r="B211" s="217"/>
      <c r="C211" s="217"/>
      <c r="D211" s="217"/>
      <c r="E211" s="217"/>
      <c r="F211" s="217"/>
      <c r="G211" s="217"/>
      <c r="H211" s="217"/>
      <c r="I211" s="217"/>
      <c r="J211" s="217"/>
      <c r="K211" s="217"/>
      <c r="L211" s="400"/>
      <c r="M211" s="400"/>
      <c r="N211" s="400"/>
      <c r="P211" s="375"/>
      <c r="Q211" s="375"/>
    </row>
    <row r="212" spans="1:17" s="384" customFormat="1" x14ac:dyDescent="0.25">
      <c r="A212" s="222"/>
      <c r="B212" s="217"/>
      <c r="C212" s="217"/>
      <c r="D212" s="217"/>
      <c r="E212" s="217"/>
      <c r="F212" s="217"/>
      <c r="G212" s="217"/>
      <c r="H212" s="217"/>
      <c r="I212" s="217"/>
      <c r="J212" s="217"/>
      <c r="K212" s="217"/>
      <c r="L212" s="400"/>
      <c r="M212" s="400"/>
      <c r="N212" s="400"/>
      <c r="P212" s="375"/>
      <c r="Q212" s="375"/>
    </row>
    <row r="213" spans="1:17" s="384" customFormat="1" x14ac:dyDescent="0.25">
      <c r="A213" s="222"/>
      <c r="B213" s="217"/>
      <c r="C213" s="217"/>
      <c r="D213" s="217"/>
      <c r="E213" s="217"/>
      <c r="F213" s="217"/>
      <c r="G213" s="217"/>
      <c r="H213" s="217"/>
      <c r="I213" s="217"/>
      <c r="J213" s="217"/>
      <c r="K213" s="217"/>
      <c r="L213" s="400"/>
      <c r="M213" s="400"/>
      <c r="N213" s="400"/>
      <c r="P213" s="375"/>
      <c r="Q213" s="375"/>
    </row>
    <row r="214" spans="1:17" s="384" customFormat="1" x14ac:dyDescent="0.25">
      <c r="A214" s="222"/>
      <c r="B214" s="217"/>
      <c r="C214" s="217"/>
      <c r="D214" s="217"/>
      <c r="E214" s="217"/>
      <c r="F214" s="217"/>
      <c r="G214" s="217"/>
      <c r="H214" s="217"/>
      <c r="I214" s="217"/>
      <c r="J214" s="217"/>
      <c r="K214" s="217"/>
      <c r="L214" s="400"/>
      <c r="M214" s="400"/>
      <c r="N214" s="400"/>
      <c r="P214" s="375"/>
      <c r="Q214" s="375"/>
    </row>
    <row r="215" spans="1:17" s="384" customFormat="1" x14ac:dyDescent="0.25">
      <c r="A215" s="222"/>
      <c r="B215" s="217"/>
      <c r="C215" s="217"/>
      <c r="D215" s="217"/>
      <c r="E215" s="217"/>
      <c r="F215" s="217"/>
      <c r="G215" s="217"/>
      <c r="H215" s="217"/>
      <c r="I215" s="217"/>
      <c r="J215" s="217"/>
      <c r="K215" s="217"/>
      <c r="L215" s="400"/>
      <c r="M215" s="400"/>
      <c r="N215" s="400"/>
      <c r="P215" s="375"/>
      <c r="Q215" s="375"/>
    </row>
    <row r="216" spans="1:17" s="384" customFormat="1" x14ac:dyDescent="0.25">
      <c r="A216" s="222"/>
      <c r="B216" s="217"/>
      <c r="C216" s="217"/>
      <c r="D216" s="217"/>
      <c r="E216" s="217"/>
      <c r="F216" s="217"/>
      <c r="G216" s="217"/>
      <c r="H216" s="217"/>
      <c r="I216" s="217"/>
      <c r="J216" s="217"/>
      <c r="K216" s="217"/>
      <c r="L216" s="400"/>
      <c r="M216" s="400"/>
      <c r="N216" s="400"/>
      <c r="P216" s="375"/>
      <c r="Q216" s="375"/>
    </row>
    <row r="217" spans="1:17" s="384" customFormat="1" x14ac:dyDescent="0.25">
      <c r="A217" s="222"/>
      <c r="B217" s="217"/>
      <c r="C217" s="217"/>
      <c r="D217" s="217"/>
      <c r="E217" s="217"/>
      <c r="F217" s="217"/>
      <c r="G217" s="217"/>
      <c r="H217" s="217"/>
      <c r="I217" s="217"/>
      <c r="J217" s="217"/>
      <c r="K217" s="217"/>
      <c r="L217" s="400"/>
      <c r="M217" s="400"/>
      <c r="N217" s="400"/>
      <c r="P217" s="375"/>
      <c r="Q217" s="375"/>
    </row>
    <row r="218" spans="1:17" s="384" customFormat="1" x14ac:dyDescent="0.25">
      <c r="A218" s="222"/>
      <c r="B218" s="217"/>
      <c r="C218" s="217"/>
      <c r="D218" s="217"/>
      <c r="E218" s="217"/>
      <c r="F218" s="217"/>
      <c r="G218" s="217"/>
      <c r="H218" s="217"/>
      <c r="I218" s="217"/>
      <c r="J218" s="217"/>
      <c r="K218" s="217"/>
      <c r="L218" s="400"/>
      <c r="M218" s="400"/>
      <c r="N218" s="400"/>
      <c r="P218" s="375"/>
      <c r="Q218" s="375"/>
    </row>
    <row r="219" spans="1:17" s="384" customFormat="1" x14ac:dyDescent="0.25">
      <c r="A219" s="222"/>
      <c r="B219" s="217"/>
      <c r="C219" s="217"/>
      <c r="D219" s="217"/>
      <c r="E219" s="217"/>
      <c r="F219" s="217"/>
      <c r="G219" s="217"/>
      <c r="H219" s="217"/>
      <c r="I219" s="217"/>
      <c r="J219" s="217"/>
      <c r="K219" s="217"/>
      <c r="L219" s="400"/>
      <c r="M219" s="400"/>
      <c r="N219" s="400"/>
      <c r="P219" s="375"/>
      <c r="Q219" s="375"/>
    </row>
    <row r="220" spans="1:17" s="384" customFormat="1" x14ac:dyDescent="0.25">
      <c r="A220" s="222"/>
      <c r="B220" s="217"/>
      <c r="C220" s="217"/>
      <c r="D220" s="217"/>
      <c r="E220" s="217"/>
      <c r="F220" s="217"/>
      <c r="G220" s="217"/>
      <c r="H220" s="217"/>
      <c r="I220" s="217"/>
      <c r="J220" s="217"/>
      <c r="K220" s="217"/>
      <c r="L220" s="400"/>
      <c r="M220" s="400"/>
      <c r="N220" s="400"/>
      <c r="P220" s="375"/>
      <c r="Q220" s="375"/>
    </row>
    <row r="221" spans="1:17" s="384" customFormat="1" x14ac:dyDescent="0.25">
      <c r="A221" s="222"/>
      <c r="B221" s="217"/>
      <c r="C221" s="217"/>
      <c r="D221" s="217"/>
      <c r="E221" s="217"/>
      <c r="F221" s="217"/>
      <c r="G221" s="217"/>
      <c r="H221" s="217"/>
      <c r="I221" s="217"/>
      <c r="J221" s="217"/>
      <c r="K221" s="217"/>
      <c r="L221" s="400"/>
      <c r="M221" s="400"/>
      <c r="N221" s="400"/>
      <c r="P221" s="375"/>
      <c r="Q221" s="375"/>
    </row>
    <row r="222" spans="1:17" s="384" customFormat="1" x14ac:dyDescent="0.25">
      <c r="A222" s="222"/>
      <c r="B222" s="217"/>
      <c r="C222" s="217"/>
      <c r="D222" s="217"/>
      <c r="E222" s="217"/>
      <c r="F222" s="217"/>
      <c r="G222" s="217"/>
      <c r="H222" s="217"/>
      <c r="I222" s="217"/>
      <c r="J222" s="217"/>
      <c r="K222" s="217"/>
      <c r="L222" s="400"/>
      <c r="M222" s="400"/>
      <c r="N222" s="400"/>
      <c r="P222" s="375"/>
      <c r="Q222" s="375"/>
    </row>
    <row r="223" spans="1:17" s="384" customFormat="1" x14ac:dyDescent="0.25">
      <c r="A223" s="222"/>
      <c r="B223" s="217"/>
      <c r="C223" s="217"/>
      <c r="D223" s="217"/>
      <c r="E223" s="217"/>
      <c r="F223" s="217"/>
      <c r="G223" s="217"/>
      <c r="H223" s="217"/>
      <c r="I223" s="217"/>
      <c r="J223" s="217"/>
      <c r="K223" s="217"/>
      <c r="L223" s="400"/>
      <c r="M223" s="400"/>
      <c r="N223" s="400"/>
      <c r="P223" s="375"/>
      <c r="Q223" s="375"/>
    </row>
    <row r="224" spans="1:17" s="384" customFormat="1" x14ac:dyDescent="0.25">
      <c r="A224" s="222"/>
      <c r="B224" s="217"/>
      <c r="C224" s="217"/>
      <c r="D224" s="217"/>
      <c r="E224" s="217"/>
      <c r="F224" s="217"/>
      <c r="G224" s="217"/>
      <c r="H224" s="217"/>
      <c r="I224" s="217"/>
      <c r="J224" s="217"/>
      <c r="K224" s="217"/>
      <c r="L224" s="400"/>
      <c r="M224" s="400"/>
      <c r="N224" s="400"/>
      <c r="P224" s="375"/>
      <c r="Q224" s="375"/>
    </row>
    <row r="225" spans="1:17" s="384" customFormat="1" x14ac:dyDescent="0.25">
      <c r="A225" s="222"/>
      <c r="B225" s="217"/>
      <c r="C225" s="217"/>
      <c r="D225" s="217"/>
      <c r="E225" s="217"/>
      <c r="F225" s="217"/>
      <c r="G225" s="217"/>
      <c r="H225" s="217"/>
      <c r="I225" s="217"/>
      <c r="J225" s="217"/>
      <c r="K225" s="217"/>
      <c r="L225" s="400"/>
      <c r="M225" s="400"/>
      <c r="N225" s="400"/>
      <c r="P225" s="375"/>
      <c r="Q225" s="375"/>
    </row>
    <row r="226" spans="1:17" s="384" customFormat="1" x14ac:dyDescent="0.25">
      <c r="A226" s="222"/>
      <c r="B226" s="217"/>
      <c r="C226" s="217"/>
      <c r="D226" s="217"/>
      <c r="E226" s="217"/>
      <c r="F226" s="217"/>
      <c r="G226" s="217"/>
      <c r="H226" s="217"/>
      <c r="I226" s="217"/>
      <c r="J226" s="217"/>
      <c r="K226" s="217"/>
      <c r="L226" s="400"/>
      <c r="M226" s="400"/>
      <c r="N226" s="400"/>
      <c r="P226" s="375"/>
      <c r="Q226" s="375"/>
    </row>
    <row r="227" spans="1:17" s="384" customFormat="1" x14ac:dyDescent="0.25">
      <c r="A227" s="222"/>
      <c r="B227" s="217"/>
      <c r="C227" s="217"/>
      <c r="D227" s="217"/>
      <c r="E227" s="217"/>
      <c r="F227" s="217"/>
      <c r="G227" s="217"/>
      <c r="H227" s="217"/>
      <c r="I227" s="217"/>
      <c r="J227" s="217"/>
      <c r="K227" s="217"/>
      <c r="L227" s="400"/>
      <c r="M227" s="400"/>
      <c r="N227" s="400"/>
      <c r="P227" s="375"/>
      <c r="Q227" s="375"/>
    </row>
    <row r="228" spans="1:17" s="384" customFormat="1" x14ac:dyDescent="0.25">
      <c r="A228" s="222"/>
      <c r="B228" s="217"/>
      <c r="C228" s="217"/>
      <c r="D228" s="217"/>
      <c r="E228" s="217"/>
      <c r="F228" s="217"/>
      <c r="G228" s="217"/>
      <c r="H228" s="217"/>
      <c r="I228" s="217"/>
      <c r="J228" s="217"/>
      <c r="K228" s="217"/>
      <c r="L228" s="400"/>
      <c r="M228" s="400"/>
      <c r="N228" s="400"/>
      <c r="P228" s="375"/>
      <c r="Q228" s="375"/>
    </row>
    <row r="229" spans="1:17" s="384" customFormat="1" x14ac:dyDescent="0.25">
      <c r="A229" s="222"/>
      <c r="B229" s="217"/>
      <c r="C229" s="217"/>
      <c r="D229" s="217"/>
      <c r="E229" s="217"/>
      <c r="F229" s="217"/>
      <c r="G229" s="217"/>
      <c r="H229" s="217"/>
      <c r="I229" s="217"/>
      <c r="J229" s="217"/>
      <c r="K229" s="217"/>
      <c r="L229" s="400"/>
      <c r="M229" s="400"/>
      <c r="N229" s="400"/>
      <c r="P229" s="375"/>
      <c r="Q229" s="375"/>
    </row>
    <row r="230" spans="1:17" s="384" customFormat="1" x14ac:dyDescent="0.25">
      <c r="A230" s="222"/>
      <c r="B230" s="217"/>
      <c r="C230" s="217"/>
      <c r="D230" s="217"/>
      <c r="E230" s="217"/>
      <c r="F230" s="217"/>
      <c r="G230" s="217"/>
      <c r="H230" s="217"/>
      <c r="I230" s="217"/>
      <c r="J230" s="217"/>
      <c r="K230" s="217"/>
      <c r="L230" s="400"/>
      <c r="M230" s="400"/>
      <c r="N230" s="400"/>
      <c r="P230" s="375"/>
      <c r="Q230" s="375"/>
    </row>
    <row r="231" spans="1:17" s="384" customFormat="1" x14ac:dyDescent="0.25">
      <c r="A231" s="222"/>
      <c r="B231" s="217"/>
      <c r="C231" s="217"/>
      <c r="D231" s="217"/>
      <c r="E231" s="217"/>
      <c r="F231" s="217"/>
      <c r="G231" s="217"/>
      <c r="H231" s="217"/>
      <c r="I231" s="217"/>
      <c r="J231" s="217"/>
      <c r="K231" s="217"/>
      <c r="L231" s="400"/>
      <c r="M231" s="400"/>
      <c r="N231" s="400"/>
      <c r="P231" s="375"/>
      <c r="Q231" s="375"/>
    </row>
    <row r="232" spans="1:17" s="384" customFormat="1" x14ac:dyDescent="0.25">
      <c r="A232" s="222"/>
      <c r="B232" s="217"/>
      <c r="C232" s="217"/>
      <c r="D232" s="217"/>
      <c r="E232" s="217"/>
      <c r="F232" s="217"/>
      <c r="G232" s="217"/>
      <c r="H232" s="217"/>
      <c r="I232" s="217"/>
      <c r="J232" s="217"/>
      <c r="K232" s="217"/>
      <c r="L232" s="400"/>
      <c r="M232" s="400"/>
      <c r="N232" s="400"/>
      <c r="P232" s="375"/>
      <c r="Q232" s="375"/>
    </row>
    <row r="233" spans="1:17" s="384" customFormat="1" x14ac:dyDescent="0.25">
      <c r="A233" s="222"/>
      <c r="B233" s="217"/>
      <c r="C233" s="217"/>
      <c r="D233" s="217"/>
      <c r="E233" s="217"/>
      <c r="F233" s="217"/>
      <c r="G233" s="217"/>
      <c r="H233" s="217"/>
      <c r="I233" s="217"/>
      <c r="J233" s="217"/>
      <c r="K233" s="217"/>
      <c r="L233" s="400"/>
      <c r="M233" s="400"/>
      <c r="N233" s="400"/>
      <c r="P233" s="375"/>
      <c r="Q233" s="375"/>
    </row>
    <row r="234" spans="1:17" s="384" customFormat="1" x14ac:dyDescent="0.25">
      <c r="A234" s="222"/>
      <c r="B234" s="217"/>
      <c r="C234" s="217"/>
      <c r="D234" s="217"/>
      <c r="E234" s="217"/>
      <c r="F234" s="217"/>
      <c r="G234" s="217"/>
      <c r="H234" s="217"/>
      <c r="I234" s="217"/>
      <c r="J234" s="217"/>
      <c r="K234" s="217"/>
      <c r="L234" s="400"/>
      <c r="M234" s="400"/>
      <c r="N234" s="400"/>
      <c r="P234" s="375"/>
      <c r="Q234" s="375"/>
    </row>
    <row r="235" spans="1:17" s="384" customFormat="1" x14ac:dyDescent="0.25">
      <c r="A235" s="222"/>
      <c r="B235" s="217"/>
      <c r="C235" s="217"/>
      <c r="D235" s="217"/>
      <c r="E235" s="217"/>
      <c r="F235" s="217"/>
      <c r="G235" s="217"/>
      <c r="H235" s="217"/>
      <c r="I235" s="217"/>
      <c r="J235" s="217"/>
      <c r="K235" s="217"/>
      <c r="L235" s="400"/>
      <c r="M235" s="400"/>
      <c r="N235" s="400"/>
      <c r="P235" s="375"/>
      <c r="Q235" s="375"/>
    </row>
    <row r="236" spans="1:17" s="384" customFormat="1" x14ac:dyDescent="0.25">
      <c r="A236" s="222"/>
      <c r="B236" s="217"/>
      <c r="C236" s="217"/>
      <c r="D236" s="217"/>
      <c r="E236" s="217"/>
      <c r="F236" s="217"/>
      <c r="G236" s="217"/>
      <c r="H236" s="217"/>
      <c r="I236" s="217"/>
      <c r="J236" s="217"/>
      <c r="K236" s="217"/>
      <c r="L236" s="400"/>
      <c r="M236" s="400"/>
      <c r="N236" s="400"/>
      <c r="P236" s="375"/>
      <c r="Q236" s="375"/>
    </row>
    <row r="237" spans="1:17" s="384" customFormat="1" x14ac:dyDescent="0.25">
      <c r="A237" s="222"/>
      <c r="B237" s="217"/>
      <c r="C237" s="217"/>
      <c r="D237" s="217"/>
      <c r="E237" s="217"/>
      <c r="F237" s="217"/>
      <c r="G237" s="217"/>
      <c r="H237" s="217"/>
      <c r="I237" s="217"/>
      <c r="J237" s="217"/>
      <c r="K237" s="217"/>
      <c r="L237" s="400"/>
      <c r="M237" s="400"/>
      <c r="N237" s="400"/>
      <c r="P237" s="375"/>
      <c r="Q237" s="375"/>
    </row>
    <row r="238" spans="1:17" s="384" customFormat="1" x14ac:dyDescent="0.25">
      <c r="A238" s="222"/>
      <c r="B238" s="217"/>
      <c r="C238" s="217"/>
      <c r="D238" s="217"/>
      <c r="E238" s="217"/>
      <c r="F238" s="217"/>
      <c r="G238" s="217"/>
      <c r="H238" s="217"/>
      <c r="I238" s="217"/>
      <c r="J238" s="217"/>
      <c r="K238" s="217"/>
      <c r="L238" s="400"/>
      <c r="M238" s="400"/>
      <c r="N238" s="400"/>
      <c r="P238" s="375"/>
      <c r="Q238" s="375"/>
    </row>
    <row r="239" spans="1:17" s="384" customFormat="1" x14ac:dyDescent="0.25">
      <c r="A239" s="222"/>
      <c r="B239" s="217"/>
      <c r="C239" s="217"/>
      <c r="D239" s="217"/>
      <c r="E239" s="217"/>
      <c r="F239" s="217"/>
      <c r="G239" s="217"/>
      <c r="H239" s="217"/>
      <c r="I239" s="217"/>
      <c r="J239" s="217"/>
      <c r="K239" s="217"/>
      <c r="L239" s="400"/>
      <c r="M239" s="400"/>
      <c r="N239" s="400"/>
      <c r="P239" s="375"/>
      <c r="Q239" s="375"/>
    </row>
    <row r="240" spans="1:17" s="384" customFormat="1" x14ac:dyDescent="0.25">
      <c r="A240" s="222"/>
      <c r="B240" s="217"/>
      <c r="C240" s="217"/>
      <c r="D240" s="217"/>
      <c r="E240" s="217"/>
      <c r="F240" s="217"/>
      <c r="G240" s="217"/>
      <c r="H240" s="217"/>
      <c r="I240" s="217"/>
      <c r="J240" s="217"/>
      <c r="K240" s="217"/>
      <c r="L240" s="400"/>
      <c r="M240" s="400"/>
      <c r="N240" s="400"/>
      <c r="P240" s="375"/>
      <c r="Q240" s="375"/>
    </row>
    <row r="241" spans="1:17" s="384" customFormat="1" x14ac:dyDescent="0.25">
      <c r="A241" s="222"/>
      <c r="B241" s="217"/>
      <c r="C241" s="217"/>
      <c r="D241" s="217"/>
      <c r="E241" s="217"/>
      <c r="F241" s="217"/>
      <c r="G241" s="217"/>
      <c r="H241" s="217"/>
      <c r="I241" s="217"/>
      <c r="J241" s="217"/>
      <c r="K241" s="217"/>
      <c r="L241" s="400"/>
      <c r="M241" s="400"/>
      <c r="N241" s="400"/>
      <c r="P241" s="375"/>
      <c r="Q241" s="375"/>
    </row>
    <row r="242" spans="1:17" s="384" customFormat="1" x14ac:dyDescent="0.25">
      <c r="A242" s="222"/>
      <c r="B242" s="217"/>
      <c r="C242" s="217"/>
      <c r="D242" s="217"/>
      <c r="E242" s="217"/>
      <c r="F242" s="217"/>
      <c r="G242" s="217"/>
      <c r="H242" s="217"/>
      <c r="I242" s="217"/>
      <c r="J242" s="217"/>
      <c r="K242" s="217"/>
      <c r="L242" s="400"/>
      <c r="M242" s="400"/>
      <c r="N242" s="400"/>
      <c r="P242" s="375"/>
      <c r="Q242" s="375"/>
    </row>
    <row r="243" spans="1:17" s="384" customFormat="1" x14ac:dyDescent="0.25">
      <c r="A243" s="222"/>
      <c r="B243" s="217"/>
      <c r="C243" s="217"/>
      <c r="D243" s="217"/>
      <c r="E243" s="217"/>
      <c r="F243" s="217"/>
      <c r="G243" s="217"/>
      <c r="H243" s="217"/>
      <c r="I243" s="217"/>
      <c r="J243" s="217"/>
      <c r="K243" s="217"/>
      <c r="L243" s="400"/>
      <c r="M243" s="400"/>
      <c r="N243" s="400"/>
      <c r="P243" s="375"/>
      <c r="Q243" s="375"/>
    </row>
  </sheetData>
  <mergeCells count="7">
    <mergeCell ref="A2:G2"/>
    <mergeCell ref="A3:G3"/>
    <mergeCell ref="A5:Q5"/>
    <mergeCell ref="A6:Q6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3" orientation="landscape" r:id="rId1"/>
  <headerFooter>
    <oddFooter>&amp;RPag.  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  <pageSetUpPr fitToPage="1"/>
  </sheetPr>
  <dimension ref="A1:Q32"/>
  <sheetViews>
    <sheetView showGridLines="0" zoomScale="80" zoomScaleNormal="80" workbookViewId="0">
      <pane xSplit="1" topLeftCell="B1" activePane="topRight" state="frozen"/>
      <selection pane="topRight" activeCell="B1" sqref="B1"/>
    </sheetView>
  </sheetViews>
  <sheetFormatPr defaultColWidth="8.85546875" defaultRowHeight="15" x14ac:dyDescent="0.25"/>
  <cols>
    <col min="1" max="1" width="44.5703125" style="222" customWidth="1"/>
    <col min="2" max="2" width="12" style="217" customWidth="1"/>
    <col min="3" max="14" width="11.85546875" style="217" customWidth="1"/>
    <col min="15" max="15" width="9" style="382" customWidth="1"/>
    <col min="16" max="16" width="10.140625" style="217" customWidth="1"/>
    <col min="17" max="17" width="9.28515625" style="227" customWidth="1"/>
  </cols>
  <sheetData>
    <row r="1" spans="1:17" ht="51" customHeight="1" x14ac:dyDescent="0.25"/>
    <row r="2" spans="1:17" ht="15.75" x14ac:dyDescent="0.25">
      <c r="A2" s="492"/>
      <c r="B2" s="492"/>
      <c r="C2" s="492"/>
      <c r="D2" s="492"/>
      <c r="E2" s="492"/>
      <c r="F2" s="492"/>
      <c r="G2" s="492"/>
      <c r="H2" s="492"/>
    </row>
    <row r="3" spans="1:17" ht="15.75" x14ac:dyDescent="0.25">
      <c r="A3" s="492"/>
      <c r="B3" s="492"/>
      <c r="C3" s="492"/>
      <c r="D3" s="492"/>
      <c r="E3" s="492"/>
      <c r="F3" s="492"/>
      <c r="G3" s="492"/>
      <c r="H3" s="492"/>
    </row>
    <row r="4" spans="1:17" ht="21" customHeight="1" x14ac:dyDescent="0.25"/>
    <row r="5" spans="1:17" s="374" customFormat="1" ht="18.75" customHeight="1" x14ac:dyDescent="0.25">
      <c r="A5" s="493" t="s">
        <v>253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</row>
    <row r="6" spans="1:17" s="374" customFormat="1" ht="20.25" customHeight="1" x14ac:dyDescent="0.25">
      <c r="A6" s="493" t="s">
        <v>291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</row>
    <row r="7" spans="1:17" s="225" customFormat="1" ht="22.5" customHeight="1" x14ac:dyDescent="0.2">
      <c r="A7" s="494" t="s">
        <v>3</v>
      </c>
      <c r="B7" s="496" t="s">
        <v>255</v>
      </c>
      <c r="C7" s="381" t="s">
        <v>256</v>
      </c>
      <c r="D7" s="381" t="s">
        <v>257</v>
      </c>
      <c r="E7" s="381" t="s">
        <v>258</v>
      </c>
      <c r="F7" s="381" t="s">
        <v>259</v>
      </c>
      <c r="G7" s="381" t="s">
        <v>260</v>
      </c>
      <c r="H7" s="381" t="s">
        <v>261</v>
      </c>
      <c r="I7" s="381" t="s">
        <v>262</v>
      </c>
      <c r="J7" s="381" t="s">
        <v>263</v>
      </c>
      <c r="K7" s="381" t="s">
        <v>264</v>
      </c>
      <c r="L7" s="381" t="s">
        <v>265</v>
      </c>
      <c r="M7" s="381" t="s">
        <v>266</v>
      </c>
      <c r="N7" s="381" t="s">
        <v>267</v>
      </c>
      <c r="O7" s="498" t="s">
        <v>268</v>
      </c>
      <c r="P7" s="499"/>
      <c r="Q7" s="500"/>
    </row>
    <row r="8" spans="1:17" s="225" customFormat="1" ht="18" customHeight="1" x14ac:dyDescent="0.2">
      <c r="A8" s="495"/>
      <c r="B8" s="497"/>
      <c r="C8" s="381" t="s">
        <v>269</v>
      </c>
      <c r="D8" s="381" t="s">
        <v>269</v>
      </c>
      <c r="E8" s="381" t="s">
        <v>269</v>
      </c>
      <c r="F8" s="381" t="s">
        <v>269</v>
      </c>
      <c r="G8" s="381" t="s">
        <v>269</v>
      </c>
      <c r="H8" s="381" t="s">
        <v>269</v>
      </c>
      <c r="I8" s="381" t="s">
        <v>269</v>
      </c>
      <c r="J8" s="381" t="s">
        <v>269</v>
      </c>
      <c r="K8" s="381" t="s">
        <v>269</v>
      </c>
      <c r="L8" s="381" t="s">
        <v>269</v>
      </c>
      <c r="M8" s="381" t="s">
        <v>269</v>
      </c>
      <c r="N8" s="381" t="s">
        <v>269</v>
      </c>
      <c r="O8" s="383" t="s">
        <v>270</v>
      </c>
      <c r="P8" s="381" t="s">
        <v>269</v>
      </c>
      <c r="Q8" s="381" t="s">
        <v>1</v>
      </c>
    </row>
    <row r="9" spans="1:17" ht="27.75" customHeight="1" x14ac:dyDescent="0.25">
      <c r="A9" s="360" t="s">
        <v>242</v>
      </c>
      <c r="B9" s="512">
        <v>100</v>
      </c>
      <c r="C9" s="511">
        <v>105</v>
      </c>
      <c r="D9" s="511">
        <v>99</v>
      </c>
      <c r="E9" s="511">
        <v>99</v>
      </c>
      <c r="F9" s="511">
        <v>99</v>
      </c>
      <c r="G9" s="511">
        <v>99</v>
      </c>
      <c r="H9" s="511">
        <v>104</v>
      </c>
      <c r="I9" s="511">
        <v>105</v>
      </c>
      <c r="J9" s="511">
        <v>104</v>
      </c>
      <c r="K9" s="511">
        <v>114</v>
      </c>
      <c r="L9" s="511">
        <v>113</v>
      </c>
      <c r="M9" s="511">
        <v>109</v>
      </c>
      <c r="N9" s="511">
        <v>109</v>
      </c>
      <c r="O9" s="513">
        <f>B9*(IF(C9="",0,1)+IF(D9="",0,1)+IF(E9="",0,1)+IF(F9="",0,1)+IF(G9="",0,1)+IF(H9="",0,1)+IF(I9="",0,1)+IF(J9="",0,1)+IF(K9="",0,1)+IF(L9="",0,1)+IF(M9="",0,1)+IF(N9="",0,1))</f>
        <v>1200</v>
      </c>
      <c r="P9" s="513">
        <f>SUM(C9:N9)</f>
        <v>1259</v>
      </c>
      <c r="Q9" s="516">
        <f>IF(O9=0,"-",P9/O9)</f>
        <v>1.0491666666666666</v>
      </c>
    </row>
    <row r="10" spans="1:17" ht="27.75" customHeight="1" x14ac:dyDescent="0.25">
      <c r="A10" s="360" t="s">
        <v>249</v>
      </c>
      <c r="B10" s="512"/>
      <c r="C10" s="511"/>
      <c r="D10" s="511"/>
      <c r="E10" s="511"/>
      <c r="F10" s="511"/>
      <c r="G10" s="511"/>
      <c r="H10" s="511"/>
      <c r="I10" s="511"/>
      <c r="J10" s="511"/>
      <c r="K10" s="511"/>
      <c r="L10" s="511"/>
      <c r="M10" s="511"/>
      <c r="N10" s="511"/>
      <c r="O10" s="514"/>
      <c r="P10" s="514"/>
      <c r="Q10" s="517"/>
    </row>
    <row r="11" spans="1:17" ht="27.75" customHeight="1" x14ac:dyDescent="0.25">
      <c r="A11" s="360" t="s">
        <v>244</v>
      </c>
      <c r="B11" s="512"/>
      <c r="C11" s="511"/>
      <c r="D11" s="511"/>
      <c r="E11" s="511"/>
      <c r="F11" s="511"/>
      <c r="G11" s="511"/>
      <c r="H11" s="511"/>
      <c r="I11" s="511"/>
      <c r="J11" s="511"/>
      <c r="K11" s="511"/>
      <c r="L11" s="511"/>
      <c r="M11" s="511"/>
      <c r="N11" s="511"/>
      <c r="O11" s="514"/>
      <c r="P11" s="514"/>
      <c r="Q11" s="517"/>
    </row>
    <row r="12" spans="1:17" ht="27.75" customHeight="1" thickBot="1" x14ac:dyDescent="0.3">
      <c r="A12" s="360" t="s">
        <v>245</v>
      </c>
      <c r="B12" s="512"/>
      <c r="C12" s="511"/>
      <c r="D12" s="511"/>
      <c r="E12" s="511"/>
      <c r="F12" s="511"/>
      <c r="G12" s="511"/>
      <c r="H12" s="511"/>
      <c r="I12" s="511"/>
      <c r="J12" s="511"/>
      <c r="K12" s="511"/>
      <c r="L12" s="511"/>
      <c r="M12" s="511"/>
      <c r="N12" s="511"/>
      <c r="O12" s="515"/>
      <c r="P12" s="515"/>
      <c r="Q12" s="518"/>
    </row>
    <row r="13" spans="1:17" s="250" customFormat="1" ht="33.75" customHeight="1" x14ac:dyDescent="0.25">
      <c r="A13" s="366" t="s">
        <v>196</v>
      </c>
      <c r="B13" s="365">
        <f>SUM(B9:B12)</f>
        <v>100</v>
      </c>
      <c r="C13" s="363">
        <f>SUM(C9:C12)</f>
        <v>105</v>
      </c>
      <c r="D13" s="363">
        <f t="shared" ref="D13:P13" si="0">SUM(D9:D12)</f>
        <v>99</v>
      </c>
      <c r="E13" s="363">
        <f t="shared" si="0"/>
        <v>99</v>
      </c>
      <c r="F13" s="363">
        <f t="shared" si="0"/>
        <v>99</v>
      </c>
      <c r="G13" s="363">
        <f t="shared" si="0"/>
        <v>99</v>
      </c>
      <c r="H13" s="363">
        <f t="shared" si="0"/>
        <v>104</v>
      </c>
      <c r="I13" s="363">
        <f t="shared" si="0"/>
        <v>105</v>
      </c>
      <c r="J13" s="363">
        <f t="shared" si="0"/>
        <v>104</v>
      </c>
      <c r="K13" s="363">
        <f t="shared" si="0"/>
        <v>114</v>
      </c>
      <c r="L13" s="363">
        <f t="shared" si="0"/>
        <v>113</v>
      </c>
      <c r="M13" s="363">
        <f t="shared" si="0"/>
        <v>109</v>
      </c>
      <c r="N13" s="363">
        <f t="shared" si="0"/>
        <v>109</v>
      </c>
      <c r="O13" s="363">
        <f t="shared" si="0"/>
        <v>1200</v>
      </c>
      <c r="P13" s="363">
        <f t="shared" si="0"/>
        <v>1259</v>
      </c>
      <c r="Q13" s="390">
        <f>IF(O13=0,"-",P13/O13)</f>
        <v>1.0491666666666666</v>
      </c>
    </row>
    <row r="14" spans="1:17" ht="15.75" x14ac:dyDescent="0.25">
      <c r="O14" s="391"/>
      <c r="P14" s="218"/>
      <c r="Q14" s="220"/>
    </row>
    <row r="15" spans="1:17" ht="15.75" x14ac:dyDescent="0.25">
      <c r="O15" s="391"/>
      <c r="P15" s="218"/>
      <c r="Q15" s="220"/>
    </row>
    <row r="16" spans="1:17" ht="15.75" x14ac:dyDescent="0.25">
      <c r="A16" s="368" t="s">
        <v>254</v>
      </c>
      <c r="O16" s="391"/>
      <c r="P16" s="218"/>
      <c r="Q16" s="220"/>
    </row>
    <row r="17" spans="1:17" ht="15.75" x14ac:dyDescent="0.25">
      <c r="O17" s="391"/>
      <c r="P17" s="218"/>
      <c r="Q17" s="220"/>
    </row>
    <row r="18" spans="1:17" ht="15.75" x14ac:dyDescent="0.25">
      <c r="O18" s="391"/>
      <c r="P18" s="218"/>
      <c r="Q18" s="220"/>
    </row>
    <row r="19" spans="1:17" ht="15.75" x14ac:dyDescent="0.25">
      <c r="O19" s="391"/>
      <c r="P19" s="218"/>
      <c r="Q19" s="220"/>
    </row>
    <row r="20" spans="1:17" ht="15.75" x14ac:dyDescent="0.25">
      <c r="O20" s="391"/>
      <c r="P20" s="218"/>
      <c r="Q20" s="220"/>
    </row>
    <row r="21" spans="1:17" ht="15.75" x14ac:dyDescent="0.25">
      <c r="O21" s="391"/>
      <c r="P21" s="218"/>
      <c r="Q21" s="220"/>
    </row>
    <row r="22" spans="1:17" ht="15.75" x14ac:dyDescent="0.25">
      <c r="O22" s="391"/>
      <c r="P22" s="218"/>
      <c r="Q22" s="220"/>
    </row>
    <row r="23" spans="1:17" ht="15.75" x14ac:dyDescent="0.25">
      <c r="A23" s="217"/>
      <c r="O23" s="391"/>
      <c r="P23" s="218"/>
      <c r="Q23" s="220"/>
    </row>
    <row r="24" spans="1:17" ht="15.75" x14ac:dyDescent="0.25">
      <c r="O24" s="391"/>
      <c r="P24" s="218"/>
      <c r="Q24" s="220"/>
    </row>
    <row r="25" spans="1:17" ht="15.75" x14ac:dyDescent="0.25">
      <c r="O25" s="391"/>
      <c r="P25" s="218"/>
      <c r="Q25" s="220"/>
    </row>
    <row r="26" spans="1:17" ht="15.75" x14ac:dyDescent="0.25">
      <c r="O26" s="391"/>
      <c r="P26" s="218"/>
      <c r="Q26" s="220"/>
    </row>
    <row r="27" spans="1:17" ht="15.75" x14ac:dyDescent="0.25">
      <c r="O27" s="391"/>
      <c r="P27" s="218"/>
      <c r="Q27" s="220"/>
    </row>
    <row r="28" spans="1:17" ht="15.75" x14ac:dyDescent="0.25">
      <c r="O28" s="391"/>
      <c r="P28" s="218"/>
      <c r="Q28" s="220"/>
    </row>
    <row r="29" spans="1:17" ht="15.75" x14ac:dyDescent="0.25">
      <c r="O29" s="391"/>
      <c r="P29" s="218"/>
      <c r="Q29" s="220"/>
    </row>
    <row r="30" spans="1:17" ht="15.75" x14ac:dyDescent="0.25">
      <c r="O30" s="391"/>
      <c r="P30" s="218"/>
      <c r="Q30" s="220"/>
    </row>
    <row r="31" spans="1:17" ht="15.75" x14ac:dyDescent="0.25">
      <c r="O31" s="391"/>
      <c r="P31" s="218"/>
      <c r="Q31" s="220"/>
    </row>
    <row r="32" spans="1:17" ht="15.75" x14ac:dyDescent="0.25">
      <c r="O32" s="391"/>
      <c r="P32" s="218"/>
      <c r="Q32" s="220"/>
    </row>
  </sheetData>
  <mergeCells count="23">
    <mergeCell ref="A2:H2"/>
    <mergeCell ref="A3:H3"/>
    <mergeCell ref="A6:Q6"/>
    <mergeCell ref="B9:B12"/>
    <mergeCell ref="Q9:Q12"/>
    <mergeCell ref="C9:C12"/>
    <mergeCell ref="D9:D12"/>
    <mergeCell ref="E9:E12"/>
    <mergeCell ref="F9:F12"/>
    <mergeCell ref="G9:G12"/>
    <mergeCell ref="A5:Q5"/>
    <mergeCell ref="O9:O12"/>
    <mergeCell ref="P9:P12"/>
    <mergeCell ref="N9:N12"/>
    <mergeCell ref="H9:H12"/>
    <mergeCell ref="A7:A8"/>
    <mergeCell ref="B7:B8"/>
    <mergeCell ref="O7:Q7"/>
    <mergeCell ref="I9:I12"/>
    <mergeCell ref="J9:J12"/>
    <mergeCell ref="K9:K12"/>
    <mergeCell ref="L9:L12"/>
    <mergeCell ref="M9:M12"/>
  </mergeCells>
  <pageMargins left="0.23622047244094491" right="0.23622047244094491" top="0.35433070866141736" bottom="0.59055118110236227" header="0.31496062992125984" footer="0.31496062992125984"/>
  <pageSetup paperSize="9" scale="62" orientation="landscape" r:id="rId1"/>
  <headerFooter>
    <oddFooter>&amp;RPag.  &amp;P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  <pageSetUpPr fitToPage="1"/>
  </sheetPr>
  <dimension ref="A1:Q248"/>
  <sheetViews>
    <sheetView showGridLines="0" tabSelected="1" zoomScale="80" zoomScaleNormal="80" workbookViewId="0">
      <pane xSplit="1" topLeftCell="B1" activePane="topRight" state="frozen"/>
      <selection activeCell="A7" sqref="A7:A8"/>
      <selection pane="topRight" activeCell="B1" sqref="B1"/>
    </sheetView>
  </sheetViews>
  <sheetFormatPr defaultRowHeight="15" x14ac:dyDescent="0.25"/>
  <cols>
    <col min="1" max="1" width="39.85546875" style="222" customWidth="1"/>
    <col min="2" max="2" width="12" style="229" customWidth="1"/>
    <col min="3" max="14" width="11.85546875" style="229" customWidth="1"/>
    <col min="15" max="15" width="8.42578125" style="382" customWidth="1"/>
    <col min="16" max="16" width="9.140625" style="222" customWidth="1"/>
    <col min="17" max="17" width="9.85546875" style="227" bestFit="1" customWidth="1"/>
  </cols>
  <sheetData>
    <row r="1" spans="1:17" ht="51" customHeight="1" x14ac:dyDescent="0.25"/>
    <row r="2" spans="1:17" ht="15.75" x14ac:dyDescent="0.25">
      <c r="A2" s="492"/>
      <c r="B2" s="492"/>
      <c r="C2" s="492"/>
      <c r="D2" s="492"/>
      <c r="E2" s="492"/>
      <c r="F2" s="492"/>
      <c r="G2" s="492"/>
      <c r="H2" s="492"/>
    </row>
    <row r="3" spans="1:17" ht="15.75" x14ac:dyDescent="0.25">
      <c r="A3" s="492"/>
      <c r="B3" s="492"/>
      <c r="C3" s="521"/>
      <c r="D3" s="521"/>
      <c r="E3" s="521"/>
      <c r="F3" s="521"/>
      <c r="G3" s="521"/>
      <c r="H3" s="521"/>
    </row>
    <row r="4" spans="1:17" ht="21" customHeight="1" x14ac:dyDescent="0.25"/>
    <row r="5" spans="1:17" s="98" customFormat="1" ht="18.75" customHeight="1" x14ac:dyDescent="0.25">
      <c r="A5" s="520" t="s">
        <v>253</v>
      </c>
      <c r="B5" s="520"/>
      <c r="C5" s="522"/>
      <c r="D5" s="522"/>
      <c r="E5" s="522"/>
      <c r="F5" s="522"/>
      <c r="G5" s="522"/>
      <c r="H5" s="522"/>
      <c r="I5" s="522"/>
      <c r="J5" s="522"/>
      <c r="K5" s="522"/>
      <c r="L5" s="522"/>
      <c r="M5" s="522"/>
      <c r="N5" s="522"/>
      <c r="O5" s="520"/>
      <c r="P5" s="520"/>
      <c r="Q5" s="520"/>
    </row>
    <row r="6" spans="1:17" s="98" customFormat="1" ht="20.25" customHeight="1" x14ac:dyDescent="0.25">
      <c r="A6" s="520" t="s">
        <v>292</v>
      </c>
      <c r="B6" s="520"/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522"/>
      <c r="N6" s="522"/>
      <c r="O6" s="520"/>
      <c r="P6" s="520"/>
      <c r="Q6" s="520"/>
    </row>
    <row r="7" spans="1:17" ht="22.5" customHeight="1" x14ac:dyDescent="0.25">
      <c r="A7" s="494" t="s">
        <v>3</v>
      </c>
      <c r="B7" s="496" t="s">
        <v>255</v>
      </c>
      <c r="C7" s="381" t="s">
        <v>256</v>
      </c>
      <c r="D7" s="381" t="s">
        <v>257</v>
      </c>
      <c r="E7" s="381" t="s">
        <v>258</v>
      </c>
      <c r="F7" s="381" t="s">
        <v>259</v>
      </c>
      <c r="G7" s="381" t="s">
        <v>260</v>
      </c>
      <c r="H7" s="381" t="s">
        <v>261</v>
      </c>
      <c r="I7" s="381" t="s">
        <v>262</v>
      </c>
      <c r="J7" s="381" t="s">
        <v>263</v>
      </c>
      <c r="K7" s="381" t="s">
        <v>264</v>
      </c>
      <c r="L7" s="381" t="s">
        <v>265</v>
      </c>
      <c r="M7" s="381" t="s">
        <v>266</v>
      </c>
      <c r="N7" s="381" t="s">
        <v>267</v>
      </c>
      <c r="O7" s="498" t="s">
        <v>268</v>
      </c>
      <c r="P7" s="499"/>
      <c r="Q7" s="500"/>
    </row>
    <row r="8" spans="1:17" ht="18" customHeight="1" x14ac:dyDescent="0.25">
      <c r="A8" s="495"/>
      <c r="B8" s="497"/>
      <c r="C8" s="381" t="s">
        <v>269</v>
      </c>
      <c r="D8" s="381" t="s">
        <v>269</v>
      </c>
      <c r="E8" s="381" t="s">
        <v>269</v>
      </c>
      <c r="F8" s="381" t="s">
        <v>269</v>
      </c>
      <c r="G8" s="381" t="s">
        <v>269</v>
      </c>
      <c r="H8" s="381" t="s">
        <v>269</v>
      </c>
      <c r="I8" s="381" t="s">
        <v>269</v>
      </c>
      <c r="J8" s="381" t="s">
        <v>269</v>
      </c>
      <c r="K8" s="381" t="s">
        <v>269</v>
      </c>
      <c r="L8" s="381" t="s">
        <v>269</v>
      </c>
      <c r="M8" s="381" t="s">
        <v>269</v>
      </c>
      <c r="N8" s="381" t="s">
        <v>269</v>
      </c>
      <c r="O8" s="383" t="s">
        <v>270</v>
      </c>
      <c r="P8" s="381" t="s">
        <v>269</v>
      </c>
      <c r="Q8" s="381" t="s">
        <v>1</v>
      </c>
    </row>
    <row r="9" spans="1:17" ht="28.5" customHeight="1" thickBot="1" x14ac:dyDescent="0.3">
      <c r="A9" s="361" t="s">
        <v>250</v>
      </c>
      <c r="B9" s="370">
        <v>128</v>
      </c>
      <c r="C9" s="369">
        <v>118</v>
      </c>
      <c r="D9" s="369">
        <v>139</v>
      </c>
      <c r="E9" s="369">
        <v>64</v>
      </c>
      <c r="F9" s="369">
        <v>28</v>
      </c>
      <c r="G9" s="369">
        <v>153</v>
      </c>
      <c r="H9" s="369">
        <v>123</v>
      </c>
      <c r="I9" s="369">
        <v>138</v>
      </c>
      <c r="J9" s="369">
        <v>142</v>
      </c>
      <c r="K9" s="369">
        <v>181</v>
      </c>
      <c r="L9" s="369">
        <v>238</v>
      </c>
      <c r="M9" s="369">
        <v>125</v>
      </c>
      <c r="N9" s="369">
        <v>154</v>
      </c>
      <c r="O9" s="387">
        <f>B9*(IF(C9="",0,1)+IF(D9="",0,1)+IF(E9="",0,1)+IF(F9="",0,1)+IF(G9="",0,1)+IF(H9="",0,1)+IF(I9="",0,1)+IF(J9="",0,1)+IF(K9="",0,1)+IF(L9="",0,1)+IF(M9="",0,1)+IF(N9="",0,1))</f>
        <v>1536</v>
      </c>
      <c r="P9" s="387">
        <f>SUM(C9:N9)</f>
        <v>1603</v>
      </c>
      <c r="Q9" s="403">
        <f>IF(O9=0,"-",P9/O9)</f>
        <v>1.0436197916666667</v>
      </c>
    </row>
    <row r="10" spans="1:17" s="98" customFormat="1" ht="21.75" customHeight="1" x14ac:dyDescent="0.25">
      <c r="A10" s="373" t="s">
        <v>2</v>
      </c>
      <c r="B10" s="363">
        <f>SUM(B9:B9)</f>
        <v>128</v>
      </c>
      <c r="C10" s="363">
        <f t="shared" ref="C10:P10" si="0">SUM(C9:C9)</f>
        <v>118</v>
      </c>
      <c r="D10" s="363">
        <f t="shared" si="0"/>
        <v>139</v>
      </c>
      <c r="E10" s="363">
        <f t="shared" si="0"/>
        <v>64</v>
      </c>
      <c r="F10" s="363">
        <f t="shared" si="0"/>
        <v>28</v>
      </c>
      <c r="G10" s="363">
        <f t="shared" si="0"/>
        <v>153</v>
      </c>
      <c r="H10" s="363">
        <f t="shared" si="0"/>
        <v>123</v>
      </c>
      <c r="I10" s="363">
        <f t="shared" si="0"/>
        <v>138</v>
      </c>
      <c r="J10" s="363">
        <f t="shared" si="0"/>
        <v>142</v>
      </c>
      <c r="K10" s="363">
        <f t="shared" si="0"/>
        <v>181</v>
      </c>
      <c r="L10" s="363">
        <f t="shared" si="0"/>
        <v>238</v>
      </c>
      <c r="M10" s="363">
        <f t="shared" si="0"/>
        <v>125</v>
      </c>
      <c r="N10" s="363">
        <f t="shared" si="0"/>
        <v>154</v>
      </c>
      <c r="O10" s="363">
        <f t="shared" si="0"/>
        <v>1536</v>
      </c>
      <c r="P10" s="363">
        <f t="shared" si="0"/>
        <v>1603</v>
      </c>
      <c r="Q10" s="390">
        <f>IF(O10=0,"-",P10/O10)</f>
        <v>1.0436197916666667</v>
      </c>
    </row>
    <row r="11" spans="1:17" s="239" customFormat="1" ht="15.75" x14ac:dyDescent="0.25">
      <c r="A11" s="237"/>
      <c r="B11" s="238"/>
      <c r="C11" s="398"/>
      <c r="D11" s="398"/>
      <c r="E11" s="398"/>
      <c r="F11" s="398"/>
      <c r="G11" s="398"/>
      <c r="H11" s="398"/>
      <c r="I11" s="398"/>
      <c r="J11" s="398"/>
      <c r="K11" s="398"/>
      <c r="L11" s="398"/>
      <c r="M11" s="398"/>
      <c r="N11" s="398"/>
      <c r="O11" s="393"/>
      <c r="P11" s="392"/>
      <c r="Q11" s="394"/>
    </row>
    <row r="12" spans="1:17" ht="21.75" customHeight="1" x14ac:dyDescent="0.25">
      <c r="A12" s="520" t="s">
        <v>292</v>
      </c>
      <c r="B12" s="520"/>
      <c r="C12" s="519"/>
      <c r="D12" s="519"/>
      <c r="E12" s="519"/>
      <c r="F12" s="519"/>
      <c r="G12" s="519"/>
      <c r="H12" s="519"/>
      <c r="I12" s="519"/>
      <c r="J12" s="519"/>
      <c r="K12" s="519"/>
      <c r="L12" s="519"/>
      <c r="M12" s="519"/>
      <c r="N12" s="519"/>
      <c r="O12" s="520"/>
      <c r="P12" s="520"/>
      <c r="Q12" s="520"/>
    </row>
    <row r="13" spans="1:17" ht="22.5" customHeight="1" x14ac:dyDescent="0.25">
      <c r="A13" s="494" t="s">
        <v>3</v>
      </c>
      <c r="B13" s="496" t="s">
        <v>255</v>
      </c>
      <c r="C13" s="381" t="s">
        <v>256</v>
      </c>
      <c r="D13" s="381" t="s">
        <v>257</v>
      </c>
      <c r="E13" s="381" t="s">
        <v>258</v>
      </c>
      <c r="F13" s="381" t="s">
        <v>259</v>
      </c>
      <c r="G13" s="381" t="s">
        <v>260</v>
      </c>
      <c r="H13" s="381" t="s">
        <v>261</v>
      </c>
      <c r="I13" s="381" t="s">
        <v>262</v>
      </c>
      <c r="J13" s="381" t="s">
        <v>263</v>
      </c>
      <c r="K13" s="381" t="s">
        <v>264</v>
      </c>
      <c r="L13" s="381" t="s">
        <v>265</v>
      </c>
      <c r="M13" s="381" t="s">
        <v>266</v>
      </c>
      <c r="N13" s="381" t="s">
        <v>267</v>
      </c>
      <c r="O13" s="498" t="s">
        <v>268</v>
      </c>
      <c r="P13" s="499"/>
      <c r="Q13" s="500"/>
    </row>
    <row r="14" spans="1:17" ht="18" customHeight="1" x14ac:dyDescent="0.25">
      <c r="A14" s="495"/>
      <c r="B14" s="497"/>
      <c r="C14" s="381" t="s">
        <v>269</v>
      </c>
      <c r="D14" s="381" t="s">
        <v>269</v>
      </c>
      <c r="E14" s="381" t="s">
        <v>269</v>
      </c>
      <c r="F14" s="381" t="s">
        <v>269</v>
      </c>
      <c r="G14" s="381" t="s">
        <v>269</v>
      </c>
      <c r="H14" s="381" t="s">
        <v>269</v>
      </c>
      <c r="I14" s="381" t="s">
        <v>269</v>
      </c>
      <c r="J14" s="381" t="s">
        <v>269</v>
      </c>
      <c r="K14" s="381" t="s">
        <v>269</v>
      </c>
      <c r="L14" s="381" t="s">
        <v>269</v>
      </c>
      <c r="M14" s="381" t="s">
        <v>269</v>
      </c>
      <c r="N14" s="381" t="s">
        <v>269</v>
      </c>
      <c r="O14" s="383" t="s">
        <v>270</v>
      </c>
      <c r="P14" s="381" t="s">
        <v>269</v>
      </c>
      <c r="Q14" s="381" t="s">
        <v>1</v>
      </c>
    </row>
    <row r="15" spans="1:17" ht="24.75" customHeight="1" thickBot="1" x14ac:dyDescent="0.3">
      <c r="A15" s="361" t="s">
        <v>251</v>
      </c>
      <c r="B15" s="370">
        <v>360</v>
      </c>
      <c r="C15" s="369">
        <v>379</v>
      </c>
      <c r="D15" s="369">
        <v>372</v>
      </c>
      <c r="E15" s="369">
        <v>116</v>
      </c>
      <c r="F15" s="369">
        <v>53</v>
      </c>
      <c r="G15" s="369">
        <v>356</v>
      </c>
      <c r="H15" s="369">
        <v>411</v>
      </c>
      <c r="I15" s="369">
        <v>340</v>
      </c>
      <c r="J15" s="369">
        <v>399</v>
      </c>
      <c r="K15" s="369">
        <v>356</v>
      </c>
      <c r="L15" s="369">
        <v>309</v>
      </c>
      <c r="M15" s="369">
        <v>374</v>
      </c>
      <c r="N15" s="369">
        <v>364</v>
      </c>
      <c r="O15" s="387">
        <f>B15*(IF(C15="",0,1)+IF(D15="",0,1)+IF(E15="",0,1)+IF(F15="",0,1)+IF(G15="",0,1)+IF(H15="",0,1)+IF(I15="",0,1)+IF(J15="",0,1)+IF(K15="",0,1)+IF(L15="",0,1)+IF(M15="",0,1)+IF(N15="",0,1))</f>
        <v>4320</v>
      </c>
      <c r="P15" s="387">
        <f>SUM(C15:N15)</f>
        <v>3829</v>
      </c>
      <c r="Q15" s="403">
        <f>IF(O15=0,"-",P15/O15)</f>
        <v>0.88634259259259263</v>
      </c>
    </row>
    <row r="16" spans="1:17" s="98" customFormat="1" ht="21.75" customHeight="1" x14ac:dyDescent="0.25">
      <c r="A16" s="373" t="s">
        <v>2</v>
      </c>
      <c r="B16" s="363">
        <f>SUM(B15:B15)</f>
        <v>360</v>
      </c>
      <c r="C16" s="365">
        <f t="shared" ref="C16:N16" si="1">C15</f>
        <v>379</v>
      </c>
      <c r="D16" s="365">
        <f t="shared" si="1"/>
        <v>372</v>
      </c>
      <c r="E16" s="365">
        <f t="shared" si="1"/>
        <v>116</v>
      </c>
      <c r="F16" s="365">
        <f t="shared" si="1"/>
        <v>53</v>
      </c>
      <c r="G16" s="365">
        <f t="shared" si="1"/>
        <v>356</v>
      </c>
      <c r="H16" s="365">
        <f t="shared" si="1"/>
        <v>411</v>
      </c>
      <c r="I16" s="365">
        <f t="shared" si="1"/>
        <v>340</v>
      </c>
      <c r="J16" s="365">
        <f t="shared" si="1"/>
        <v>399</v>
      </c>
      <c r="K16" s="365">
        <f t="shared" si="1"/>
        <v>356</v>
      </c>
      <c r="L16" s="365">
        <f t="shared" si="1"/>
        <v>309</v>
      </c>
      <c r="M16" s="365">
        <f t="shared" si="1"/>
        <v>374</v>
      </c>
      <c r="N16" s="365">
        <f t="shared" si="1"/>
        <v>364</v>
      </c>
      <c r="O16" s="363">
        <f>SUM(O15:O15)</f>
        <v>4320</v>
      </c>
      <c r="P16" s="363">
        <f>SUM(P15:P15)</f>
        <v>3829</v>
      </c>
      <c r="Q16" s="390">
        <f>IF(O16=0,"-",P16/O16)</f>
        <v>0.88634259259259263</v>
      </c>
    </row>
    <row r="17" spans="1:17" ht="15.75" x14ac:dyDescent="0.25"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391"/>
      <c r="P17" s="224"/>
      <c r="Q17" s="220"/>
    </row>
    <row r="18" spans="1:17" ht="15.75" x14ac:dyDescent="0.25">
      <c r="A18" s="520" t="s">
        <v>293</v>
      </c>
      <c r="B18" s="520"/>
      <c r="C18" s="519"/>
      <c r="D18" s="519"/>
      <c r="E18" s="519"/>
      <c r="F18" s="519"/>
      <c r="G18" s="519"/>
      <c r="H18" s="519"/>
      <c r="I18" s="519"/>
      <c r="J18" s="519"/>
      <c r="K18" s="519"/>
      <c r="L18" s="519"/>
      <c r="M18" s="519"/>
      <c r="N18" s="519"/>
      <c r="O18" s="520"/>
      <c r="P18" s="520"/>
      <c r="Q18" s="520"/>
    </row>
    <row r="19" spans="1:17" ht="22.5" customHeight="1" x14ac:dyDescent="0.25">
      <c r="A19" s="494" t="s">
        <v>3</v>
      </c>
      <c r="B19" s="496" t="s">
        <v>255</v>
      </c>
      <c r="C19" s="381" t="s">
        <v>256</v>
      </c>
      <c r="D19" s="381" t="s">
        <v>257</v>
      </c>
      <c r="E19" s="381" t="s">
        <v>258</v>
      </c>
      <c r="F19" s="381" t="s">
        <v>259</v>
      </c>
      <c r="G19" s="381" t="s">
        <v>260</v>
      </c>
      <c r="H19" s="381" t="s">
        <v>261</v>
      </c>
      <c r="I19" s="381" t="s">
        <v>262</v>
      </c>
      <c r="J19" s="381" t="s">
        <v>263</v>
      </c>
      <c r="K19" s="381" t="s">
        <v>264</v>
      </c>
      <c r="L19" s="381" t="s">
        <v>265</v>
      </c>
      <c r="M19" s="381" t="s">
        <v>266</v>
      </c>
      <c r="N19" s="381" t="s">
        <v>267</v>
      </c>
      <c r="O19" s="498" t="s">
        <v>268</v>
      </c>
      <c r="P19" s="499"/>
      <c r="Q19" s="500"/>
    </row>
    <row r="20" spans="1:17" ht="18" customHeight="1" x14ac:dyDescent="0.25">
      <c r="A20" s="495"/>
      <c r="B20" s="497"/>
      <c r="C20" s="381" t="s">
        <v>269</v>
      </c>
      <c r="D20" s="381" t="s">
        <v>269</v>
      </c>
      <c r="E20" s="381" t="s">
        <v>269</v>
      </c>
      <c r="F20" s="381" t="s">
        <v>269</v>
      </c>
      <c r="G20" s="381" t="s">
        <v>269</v>
      </c>
      <c r="H20" s="381" t="s">
        <v>269</v>
      </c>
      <c r="I20" s="381" t="s">
        <v>269</v>
      </c>
      <c r="J20" s="381" t="s">
        <v>269</v>
      </c>
      <c r="K20" s="381" t="s">
        <v>269</v>
      </c>
      <c r="L20" s="381" t="s">
        <v>269</v>
      </c>
      <c r="M20" s="381" t="s">
        <v>269</v>
      </c>
      <c r="N20" s="381" t="s">
        <v>269</v>
      </c>
      <c r="O20" s="383" t="s">
        <v>270</v>
      </c>
      <c r="P20" s="381" t="s">
        <v>269</v>
      </c>
      <c r="Q20" s="381" t="s">
        <v>1</v>
      </c>
    </row>
    <row r="21" spans="1:17" ht="19.5" customHeight="1" x14ac:dyDescent="0.25">
      <c r="A21" s="360" t="s">
        <v>137</v>
      </c>
      <c r="B21" s="370">
        <v>200</v>
      </c>
      <c r="C21" s="369">
        <v>0</v>
      </c>
      <c r="D21" s="369">
        <v>139</v>
      </c>
      <c r="E21" s="369">
        <v>112</v>
      </c>
      <c r="F21" s="369">
        <v>0</v>
      </c>
      <c r="G21" s="369">
        <v>201</v>
      </c>
      <c r="H21" s="460">
        <v>230</v>
      </c>
      <c r="I21" s="369">
        <v>233</v>
      </c>
      <c r="J21" s="369">
        <v>272</v>
      </c>
      <c r="K21" s="369">
        <v>202</v>
      </c>
      <c r="L21" s="369">
        <v>172</v>
      </c>
      <c r="M21" s="369">
        <v>184</v>
      </c>
      <c r="N21" s="369">
        <v>169</v>
      </c>
      <c r="O21" s="387">
        <f t="shared" ref="O21:O35" si="2">B21*(IF(C21="",0,1)+IF(D21="",0,1)+IF(E21="",0,1)+IF(F21="",0,1)+IF(G21="",0,1)+IF(H21="",0,1)+IF(I21="",0,1)+IF(J21="",0,1)+IF(K21="",0,1)+IF(L21="",0,1)+IF(M21="",0,1)+IF(N21="",0,1))</f>
        <v>2400</v>
      </c>
      <c r="P21" s="387">
        <f t="shared" ref="P21:P35" si="3">SUM(C21:N21)</f>
        <v>1914</v>
      </c>
      <c r="Q21" s="388">
        <f t="shared" ref="Q21:Q38" si="4">IF(O21=0,"-",P21/O21)</f>
        <v>0.79749999999999999</v>
      </c>
    </row>
    <row r="22" spans="1:17" ht="19.5" customHeight="1" x14ac:dyDescent="0.25">
      <c r="A22" s="360" t="s">
        <v>138</v>
      </c>
      <c r="B22" s="370">
        <v>100</v>
      </c>
      <c r="C22" s="369">
        <v>57</v>
      </c>
      <c r="D22" s="369">
        <v>89</v>
      </c>
      <c r="E22" s="369">
        <v>39</v>
      </c>
      <c r="F22" s="369">
        <v>22</v>
      </c>
      <c r="G22" s="369">
        <v>81</v>
      </c>
      <c r="H22" s="460">
        <v>259</v>
      </c>
      <c r="I22" s="369">
        <v>142</v>
      </c>
      <c r="J22" s="369">
        <v>114</v>
      </c>
      <c r="K22" s="369">
        <v>135</v>
      </c>
      <c r="L22" s="369">
        <v>121</v>
      </c>
      <c r="M22" s="369">
        <v>93</v>
      </c>
      <c r="N22" s="369">
        <v>53</v>
      </c>
      <c r="O22" s="387">
        <f t="shared" si="2"/>
        <v>1200</v>
      </c>
      <c r="P22" s="387">
        <f t="shared" si="3"/>
        <v>1205</v>
      </c>
      <c r="Q22" s="388">
        <f t="shared" si="4"/>
        <v>1.0041666666666667</v>
      </c>
    </row>
    <row r="23" spans="1:17" ht="19.5" customHeight="1" x14ac:dyDescent="0.25">
      <c r="A23" s="360" t="s">
        <v>139</v>
      </c>
      <c r="B23" s="370">
        <v>50</v>
      </c>
      <c r="C23" s="369">
        <v>30</v>
      </c>
      <c r="D23" s="369">
        <v>33</v>
      </c>
      <c r="E23" s="369">
        <v>18</v>
      </c>
      <c r="F23" s="369">
        <v>3</v>
      </c>
      <c r="G23" s="369">
        <v>41</v>
      </c>
      <c r="H23" s="460">
        <v>42</v>
      </c>
      <c r="I23" s="369">
        <v>43</v>
      </c>
      <c r="J23" s="369">
        <v>41</v>
      </c>
      <c r="K23" s="369">
        <v>40</v>
      </c>
      <c r="L23" s="369">
        <v>40</v>
      </c>
      <c r="M23" s="369">
        <v>30</v>
      </c>
      <c r="N23" s="369">
        <v>32</v>
      </c>
      <c r="O23" s="387">
        <f t="shared" si="2"/>
        <v>600</v>
      </c>
      <c r="P23" s="387">
        <f t="shared" si="3"/>
        <v>393</v>
      </c>
      <c r="Q23" s="388">
        <f t="shared" si="4"/>
        <v>0.65500000000000003</v>
      </c>
    </row>
    <row r="24" spans="1:17" ht="19.5" customHeight="1" x14ac:dyDescent="0.25">
      <c r="A24" s="360" t="s">
        <v>140</v>
      </c>
      <c r="B24" s="370">
        <v>30</v>
      </c>
      <c r="C24" s="369">
        <v>24</v>
      </c>
      <c r="D24" s="369">
        <v>23</v>
      </c>
      <c r="E24" s="369">
        <v>11</v>
      </c>
      <c r="F24" s="369">
        <v>7</v>
      </c>
      <c r="G24" s="369">
        <v>31</v>
      </c>
      <c r="H24" s="460">
        <v>25</v>
      </c>
      <c r="I24" s="369">
        <v>27</v>
      </c>
      <c r="J24" s="369">
        <v>20</v>
      </c>
      <c r="K24" s="369">
        <v>28</v>
      </c>
      <c r="L24" s="369">
        <v>22</v>
      </c>
      <c r="M24" s="369">
        <v>19</v>
      </c>
      <c r="N24" s="369">
        <v>20</v>
      </c>
      <c r="O24" s="387">
        <f t="shared" si="2"/>
        <v>360</v>
      </c>
      <c r="P24" s="387">
        <f t="shared" si="3"/>
        <v>257</v>
      </c>
      <c r="Q24" s="388">
        <f t="shared" si="4"/>
        <v>0.71388888888888891</v>
      </c>
    </row>
    <row r="25" spans="1:17" ht="33" customHeight="1" x14ac:dyDescent="0.25">
      <c r="A25" s="360" t="s">
        <v>330</v>
      </c>
      <c r="B25" s="478">
        <v>50</v>
      </c>
      <c r="C25" s="477">
        <v>39</v>
      </c>
      <c r="D25" s="477">
        <v>45</v>
      </c>
      <c r="E25" s="477">
        <v>13</v>
      </c>
      <c r="F25" s="477">
        <v>0</v>
      </c>
      <c r="G25" s="477">
        <v>0</v>
      </c>
      <c r="H25" s="460">
        <v>0</v>
      </c>
      <c r="I25" s="477">
        <v>23</v>
      </c>
      <c r="J25" s="477">
        <v>49</v>
      </c>
      <c r="K25" s="477">
        <v>31</v>
      </c>
      <c r="L25" s="477">
        <v>60</v>
      </c>
      <c r="M25" s="477">
        <v>53</v>
      </c>
      <c r="N25" s="477">
        <v>62</v>
      </c>
      <c r="O25" s="387">
        <f t="shared" si="2"/>
        <v>600</v>
      </c>
      <c r="P25" s="387">
        <f t="shared" si="3"/>
        <v>375</v>
      </c>
      <c r="Q25" s="388">
        <f t="shared" si="4"/>
        <v>0.625</v>
      </c>
    </row>
    <row r="26" spans="1:17" ht="19.5" customHeight="1" x14ac:dyDescent="0.25">
      <c r="A26" s="360" t="s">
        <v>329</v>
      </c>
      <c r="B26" s="370">
        <v>40</v>
      </c>
      <c r="C26" s="369">
        <v>43</v>
      </c>
      <c r="D26" s="369">
        <v>47</v>
      </c>
      <c r="E26" s="369">
        <v>17</v>
      </c>
      <c r="F26" s="369">
        <v>7</v>
      </c>
      <c r="G26" s="369">
        <v>53</v>
      </c>
      <c r="H26" s="460">
        <v>50</v>
      </c>
      <c r="I26" s="369">
        <v>42</v>
      </c>
      <c r="J26" s="369">
        <v>41</v>
      </c>
      <c r="K26" s="369">
        <v>34</v>
      </c>
      <c r="L26" s="369">
        <v>35</v>
      </c>
      <c r="M26" s="369">
        <v>25</v>
      </c>
      <c r="N26" s="369">
        <v>45</v>
      </c>
      <c r="O26" s="387">
        <f t="shared" si="2"/>
        <v>480</v>
      </c>
      <c r="P26" s="387">
        <f t="shared" si="3"/>
        <v>439</v>
      </c>
      <c r="Q26" s="388">
        <f t="shared" si="4"/>
        <v>0.9145833333333333</v>
      </c>
    </row>
    <row r="27" spans="1:17" ht="28.5" x14ac:dyDescent="0.25">
      <c r="A27" s="360" t="s">
        <v>192</v>
      </c>
      <c r="B27" s="370">
        <v>250</v>
      </c>
      <c r="C27" s="399">
        <v>206</v>
      </c>
      <c r="D27" s="399">
        <v>290</v>
      </c>
      <c r="E27" s="399">
        <v>116</v>
      </c>
      <c r="F27" s="399">
        <v>8</v>
      </c>
      <c r="G27" s="399">
        <v>230</v>
      </c>
      <c r="H27" s="463">
        <v>200</v>
      </c>
      <c r="I27" s="399">
        <v>220</v>
      </c>
      <c r="J27" s="399">
        <v>39</v>
      </c>
      <c r="K27" s="399">
        <v>60</v>
      </c>
      <c r="L27" s="399">
        <v>43</v>
      </c>
      <c r="M27" s="399">
        <v>0</v>
      </c>
      <c r="N27" s="399">
        <v>12</v>
      </c>
      <c r="O27" s="387">
        <f t="shared" si="2"/>
        <v>3000</v>
      </c>
      <c r="P27" s="387">
        <f t="shared" si="3"/>
        <v>1424</v>
      </c>
      <c r="Q27" s="388">
        <f t="shared" si="4"/>
        <v>0.47466666666666668</v>
      </c>
    </row>
    <row r="28" spans="1:17" ht="33" customHeight="1" x14ac:dyDescent="0.25">
      <c r="A28" s="360" t="s">
        <v>141</v>
      </c>
      <c r="B28" s="370">
        <v>40</v>
      </c>
      <c r="C28" s="369">
        <v>10</v>
      </c>
      <c r="D28" s="369">
        <v>15</v>
      </c>
      <c r="E28" s="369">
        <v>5</v>
      </c>
      <c r="F28" s="369">
        <v>0</v>
      </c>
      <c r="G28" s="369">
        <v>21</v>
      </c>
      <c r="H28" s="460">
        <v>13</v>
      </c>
      <c r="I28" s="369">
        <v>18</v>
      </c>
      <c r="J28" s="369">
        <v>21</v>
      </c>
      <c r="K28" s="369">
        <v>32</v>
      </c>
      <c r="L28" s="369">
        <v>29</v>
      </c>
      <c r="M28" s="369">
        <v>0</v>
      </c>
      <c r="N28" s="369">
        <v>31</v>
      </c>
      <c r="O28" s="387">
        <f t="shared" si="2"/>
        <v>480</v>
      </c>
      <c r="P28" s="387">
        <f t="shared" si="3"/>
        <v>195</v>
      </c>
      <c r="Q28" s="388">
        <f t="shared" si="4"/>
        <v>0.40625</v>
      </c>
    </row>
    <row r="29" spans="1:17" ht="19.5" customHeight="1" x14ac:dyDescent="0.25">
      <c r="A29" s="360" t="s">
        <v>142</v>
      </c>
      <c r="B29" s="370">
        <v>40</v>
      </c>
      <c r="C29" s="369">
        <v>0</v>
      </c>
      <c r="D29" s="369">
        <v>34</v>
      </c>
      <c r="E29" s="369">
        <v>12</v>
      </c>
      <c r="F29" s="369">
        <v>4</v>
      </c>
      <c r="G29" s="369">
        <v>26</v>
      </c>
      <c r="H29" s="460">
        <v>27</v>
      </c>
      <c r="I29" s="369">
        <v>21</v>
      </c>
      <c r="J29" s="369">
        <v>26</v>
      </c>
      <c r="K29" s="369">
        <v>30</v>
      </c>
      <c r="L29" s="369">
        <v>27</v>
      </c>
      <c r="M29" s="369">
        <v>26</v>
      </c>
      <c r="N29" s="369">
        <v>24</v>
      </c>
      <c r="O29" s="387">
        <f t="shared" si="2"/>
        <v>480</v>
      </c>
      <c r="P29" s="387">
        <f t="shared" si="3"/>
        <v>257</v>
      </c>
      <c r="Q29" s="388">
        <f t="shared" si="4"/>
        <v>0.53541666666666665</v>
      </c>
    </row>
    <row r="30" spans="1:17" ht="19.5" customHeight="1" x14ac:dyDescent="0.25">
      <c r="A30" s="360" t="s">
        <v>136</v>
      </c>
      <c r="B30" s="370">
        <v>980</v>
      </c>
      <c r="C30" s="369">
        <v>886</v>
      </c>
      <c r="D30" s="369">
        <v>714</v>
      </c>
      <c r="E30" s="369">
        <v>528</v>
      </c>
      <c r="F30" s="369">
        <v>200</v>
      </c>
      <c r="G30" s="369">
        <v>622</v>
      </c>
      <c r="H30" s="460">
        <v>1064</v>
      </c>
      <c r="I30" s="369">
        <v>976</v>
      </c>
      <c r="J30" s="369">
        <v>930</v>
      </c>
      <c r="K30" s="369">
        <v>923</v>
      </c>
      <c r="L30" s="369">
        <v>1025</v>
      </c>
      <c r="M30" s="369">
        <v>792</v>
      </c>
      <c r="N30" s="369">
        <v>690</v>
      </c>
      <c r="O30" s="387">
        <f t="shared" si="2"/>
        <v>11760</v>
      </c>
      <c r="P30" s="387">
        <f t="shared" si="3"/>
        <v>9350</v>
      </c>
      <c r="Q30" s="388">
        <f t="shared" si="4"/>
        <v>0.79506802721088432</v>
      </c>
    </row>
    <row r="31" spans="1:17" ht="19.5" customHeight="1" x14ac:dyDescent="0.25">
      <c r="A31" s="360" t="s">
        <v>143</v>
      </c>
      <c r="B31" s="370">
        <v>120</v>
      </c>
      <c r="C31" s="369">
        <v>0</v>
      </c>
      <c r="D31" s="369">
        <v>191</v>
      </c>
      <c r="E31" s="369">
        <v>128</v>
      </c>
      <c r="F31" s="369">
        <v>25</v>
      </c>
      <c r="G31" s="369">
        <v>157</v>
      </c>
      <c r="H31" s="460">
        <v>259</v>
      </c>
      <c r="I31" s="369">
        <v>218</v>
      </c>
      <c r="J31" s="369">
        <v>149</v>
      </c>
      <c r="K31" s="369">
        <v>159</v>
      </c>
      <c r="L31" s="369">
        <v>184</v>
      </c>
      <c r="M31" s="369">
        <v>235</v>
      </c>
      <c r="N31" s="369">
        <v>222</v>
      </c>
      <c r="O31" s="387">
        <f t="shared" si="2"/>
        <v>1440</v>
      </c>
      <c r="P31" s="387">
        <f t="shared" si="3"/>
        <v>1927</v>
      </c>
      <c r="Q31" s="388">
        <f t="shared" si="4"/>
        <v>1.3381944444444445</v>
      </c>
    </row>
    <row r="32" spans="1:17" ht="19.5" customHeight="1" x14ac:dyDescent="0.25">
      <c r="A32" s="360" t="s">
        <v>190</v>
      </c>
      <c r="B32" s="370">
        <v>20</v>
      </c>
      <c r="C32" s="369">
        <v>12</v>
      </c>
      <c r="D32" s="369">
        <v>9</v>
      </c>
      <c r="E32" s="369">
        <v>7</v>
      </c>
      <c r="F32" s="369">
        <v>0</v>
      </c>
      <c r="G32" s="369">
        <v>14</v>
      </c>
      <c r="H32" s="460">
        <v>15</v>
      </c>
      <c r="I32" s="369">
        <v>17</v>
      </c>
      <c r="J32" s="369">
        <v>18</v>
      </c>
      <c r="K32" s="369">
        <v>21</v>
      </c>
      <c r="L32" s="369">
        <v>9</v>
      </c>
      <c r="M32" s="369">
        <v>4</v>
      </c>
      <c r="N32" s="369">
        <v>8</v>
      </c>
      <c r="O32" s="387">
        <f t="shared" si="2"/>
        <v>240</v>
      </c>
      <c r="P32" s="387">
        <f t="shared" si="3"/>
        <v>134</v>
      </c>
      <c r="Q32" s="388">
        <f t="shared" si="4"/>
        <v>0.55833333333333335</v>
      </c>
    </row>
    <row r="33" spans="1:17" ht="19.5" customHeight="1" x14ac:dyDescent="0.25">
      <c r="A33" s="360" t="s">
        <v>193</v>
      </c>
      <c r="B33" s="370">
        <v>96</v>
      </c>
      <c r="C33" s="369">
        <v>76</v>
      </c>
      <c r="D33" s="369">
        <v>98</v>
      </c>
      <c r="E33" s="369">
        <v>83</v>
      </c>
      <c r="F33" s="369">
        <v>71</v>
      </c>
      <c r="G33" s="369">
        <v>113</v>
      </c>
      <c r="H33" s="460">
        <v>154</v>
      </c>
      <c r="I33" s="369">
        <v>122</v>
      </c>
      <c r="J33" s="369">
        <v>149</v>
      </c>
      <c r="K33" s="369">
        <v>107</v>
      </c>
      <c r="L33" s="369">
        <v>102</v>
      </c>
      <c r="M33" s="369">
        <v>111</v>
      </c>
      <c r="N33" s="369">
        <v>86</v>
      </c>
      <c r="O33" s="387">
        <f t="shared" si="2"/>
        <v>1152</v>
      </c>
      <c r="P33" s="387">
        <f t="shared" si="3"/>
        <v>1272</v>
      </c>
      <c r="Q33" s="388">
        <f t="shared" si="4"/>
        <v>1.1041666666666667</v>
      </c>
    </row>
    <row r="34" spans="1:17" ht="19.5" customHeight="1" x14ac:dyDescent="0.25">
      <c r="A34" s="360" t="s">
        <v>194</v>
      </c>
      <c r="B34" s="370">
        <v>10</v>
      </c>
      <c r="C34" s="369">
        <v>19</v>
      </c>
      <c r="D34" s="369">
        <v>24</v>
      </c>
      <c r="E34" s="369">
        <v>37</v>
      </c>
      <c r="F34" s="369">
        <v>29</v>
      </c>
      <c r="G34" s="369">
        <v>20</v>
      </c>
      <c r="H34" s="460">
        <v>30</v>
      </c>
      <c r="I34" s="369">
        <v>25</v>
      </c>
      <c r="J34" s="369">
        <v>26</v>
      </c>
      <c r="K34" s="369">
        <v>9</v>
      </c>
      <c r="L34" s="369">
        <v>18</v>
      </c>
      <c r="M34" s="369">
        <v>21</v>
      </c>
      <c r="N34" s="369">
        <v>23</v>
      </c>
      <c r="O34" s="387">
        <f t="shared" si="2"/>
        <v>120</v>
      </c>
      <c r="P34" s="387">
        <f t="shared" si="3"/>
        <v>281</v>
      </c>
      <c r="Q34" s="388">
        <f t="shared" si="4"/>
        <v>2.3416666666666668</v>
      </c>
    </row>
    <row r="35" spans="1:17" ht="19.5" customHeight="1" x14ac:dyDescent="0.25">
      <c r="A35" s="360" t="s">
        <v>195</v>
      </c>
      <c r="B35" s="370">
        <v>8</v>
      </c>
      <c r="C35" s="369">
        <v>2</v>
      </c>
      <c r="D35" s="369">
        <v>8</v>
      </c>
      <c r="E35" s="369">
        <v>1</v>
      </c>
      <c r="F35" s="369">
        <v>3</v>
      </c>
      <c r="G35" s="369">
        <v>12</v>
      </c>
      <c r="H35" s="460">
        <v>7</v>
      </c>
      <c r="I35" s="369">
        <v>14</v>
      </c>
      <c r="J35" s="369">
        <v>7</v>
      </c>
      <c r="K35" s="369">
        <v>11</v>
      </c>
      <c r="L35" s="369">
        <v>2</v>
      </c>
      <c r="M35" s="369">
        <v>9</v>
      </c>
      <c r="N35" s="369">
        <v>4</v>
      </c>
      <c r="O35" s="387">
        <f t="shared" si="2"/>
        <v>96</v>
      </c>
      <c r="P35" s="387">
        <f t="shared" si="3"/>
        <v>80</v>
      </c>
      <c r="Q35" s="388">
        <f t="shared" si="4"/>
        <v>0.83333333333333337</v>
      </c>
    </row>
    <row r="36" spans="1:17" ht="19.5" customHeight="1" thickBot="1" x14ac:dyDescent="0.3">
      <c r="A36" s="360" t="s">
        <v>197</v>
      </c>
      <c r="B36" s="370">
        <v>64</v>
      </c>
      <c r="C36" s="369">
        <v>8</v>
      </c>
      <c r="D36" s="369">
        <v>69</v>
      </c>
      <c r="E36" s="369">
        <v>47</v>
      </c>
      <c r="F36" s="369">
        <v>34</v>
      </c>
      <c r="G36" s="369">
        <v>0</v>
      </c>
      <c r="H36" s="460">
        <v>76</v>
      </c>
      <c r="I36" s="369">
        <v>55</v>
      </c>
      <c r="J36" s="369">
        <v>94</v>
      </c>
      <c r="K36" s="369">
        <v>78</v>
      </c>
      <c r="L36" s="369">
        <v>72</v>
      </c>
      <c r="M36" s="369">
        <v>76</v>
      </c>
      <c r="N36" s="369">
        <v>0</v>
      </c>
      <c r="O36" s="402">
        <f>B36*(IF(C36="",0,1)+IF(D36="",0,1)+IF(E36="",0,1)+IF(F36="",0,1)+IF(G36="",0,1)+IF(H36="",0,1)+IF(I36="",0,1)+IF(J36="",0,1)+IF(K36="",0,1)+IF(L36="",0,1)+IF(M36="",0,1)+IF(N36="",0,1))</f>
        <v>768</v>
      </c>
      <c r="P36" s="402">
        <f>SUM(C36:N36)</f>
        <v>609</v>
      </c>
      <c r="Q36" s="403">
        <f>IF(O36=0,"-",P36/O36)</f>
        <v>0.79296875</v>
      </c>
    </row>
    <row r="37" spans="1:17" ht="19.5" customHeight="1" thickBot="1" x14ac:dyDescent="0.3">
      <c r="A37" s="465" t="s">
        <v>323</v>
      </c>
      <c r="B37" s="466">
        <v>66</v>
      </c>
      <c r="C37" s="464">
        <v>23</v>
      </c>
      <c r="D37" s="464">
        <v>28</v>
      </c>
      <c r="E37" s="464">
        <v>24</v>
      </c>
      <c r="F37" s="464">
        <v>33</v>
      </c>
      <c r="G37" s="464">
        <v>22</v>
      </c>
      <c r="H37" s="464">
        <v>32</v>
      </c>
      <c r="I37" s="464">
        <v>25</v>
      </c>
      <c r="J37" s="464">
        <v>37</v>
      </c>
      <c r="K37" s="464">
        <v>30</v>
      </c>
      <c r="L37" s="464">
        <v>46</v>
      </c>
      <c r="M37" s="464">
        <v>48</v>
      </c>
      <c r="N37" s="464">
        <v>43</v>
      </c>
      <c r="O37" s="402">
        <f>B37*(IF(C37="",0,1)+IF(D37="",0,1)+IF(E37="",0,1)+IF(F37="",0,1)+IF(G37="",0,1)+IF(H37="",0,1)+IF(I37="",0,1)+IF(J37="",0,1)+IF(K37="",0,1)+IF(L37="",0,1)+IF(M37="",0,1)+IF(N37="",0,1))</f>
        <v>792</v>
      </c>
      <c r="P37" s="402">
        <f>SUM(C37:N37)</f>
        <v>391</v>
      </c>
      <c r="Q37" s="403">
        <f>IF(O37=0,"-",P37/O37)</f>
        <v>0.49368686868686867</v>
      </c>
    </row>
    <row r="38" spans="1:17" s="98" customFormat="1" ht="21.75" customHeight="1" x14ac:dyDescent="0.25">
      <c r="A38" s="373" t="s">
        <v>2</v>
      </c>
      <c r="B38" s="365">
        <f>SUM(B21:B36)</f>
        <v>2098</v>
      </c>
      <c r="C38" s="363">
        <f>SUM(C21:C36)</f>
        <v>1412</v>
      </c>
      <c r="D38" s="363">
        <f t="shared" ref="D38:P38" si="5">SUM(D21:D36)</f>
        <v>1828</v>
      </c>
      <c r="E38" s="363">
        <f t="shared" si="5"/>
        <v>1174</v>
      </c>
      <c r="F38" s="363">
        <f t="shared" si="5"/>
        <v>413</v>
      </c>
      <c r="G38" s="363">
        <f t="shared" si="5"/>
        <v>1622</v>
      </c>
      <c r="H38" s="363">
        <f t="shared" si="5"/>
        <v>2451</v>
      </c>
      <c r="I38" s="363">
        <f t="shared" ref="I38:N38" si="6">SUM(I21:I37)</f>
        <v>2221</v>
      </c>
      <c r="J38" s="363">
        <f t="shared" si="6"/>
        <v>2033</v>
      </c>
      <c r="K38" s="363">
        <f t="shared" si="6"/>
        <v>1930</v>
      </c>
      <c r="L38" s="363">
        <f t="shared" si="6"/>
        <v>2007</v>
      </c>
      <c r="M38" s="363">
        <f t="shared" si="6"/>
        <v>1726</v>
      </c>
      <c r="N38" s="363">
        <f t="shared" si="6"/>
        <v>1524</v>
      </c>
      <c r="O38" s="363">
        <f t="shared" si="5"/>
        <v>25176</v>
      </c>
      <c r="P38" s="363">
        <f t="shared" si="5"/>
        <v>20112</v>
      </c>
      <c r="Q38" s="385">
        <f t="shared" si="4"/>
        <v>0.79885605338417542</v>
      </c>
    </row>
    <row r="39" spans="1:17" x14ac:dyDescent="0.25"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</row>
    <row r="40" spans="1:17" x14ac:dyDescent="0.25"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</row>
    <row r="41" spans="1:17" x14ac:dyDescent="0.25">
      <c r="A41" s="368" t="s">
        <v>254</v>
      </c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</row>
    <row r="42" spans="1:17" x14ac:dyDescent="0.25"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</row>
    <row r="43" spans="1:17" x14ac:dyDescent="0.25"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</row>
    <row r="44" spans="1:17" x14ac:dyDescent="0.25"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</row>
    <row r="45" spans="1:17" x14ac:dyDescent="0.25"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</row>
    <row r="46" spans="1:17" x14ac:dyDescent="0.25"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</row>
    <row r="47" spans="1:17" x14ac:dyDescent="0.25"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</row>
    <row r="48" spans="1:17" x14ac:dyDescent="0.25"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</row>
    <row r="49" spans="3:14" x14ac:dyDescent="0.25"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</row>
    <row r="50" spans="3:14" x14ac:dyDescent="0.25"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</row>
    <row r="51" spans="3:14" x14ac:dyDescent="0.25"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</row>
    <row r="52" spans="3:14" x14ac:dyDescent="0.25"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</row>
    <row r="53" spans="3:14" x14ac:dyDescent="0.25"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</row>
    <row r="54" spans="3:14" x14ac:dyDescent="0.25"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</row>
    <row r="55" spans="3:14" x14ac:dyDescent="0.25"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</row>
    <row r="56" spans="3:14" x14ac:dyDescent="0.25"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</row>
    <row r="57" spans="3:14" x14ac:dyDescent="0.25"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</row>
    <row r="58" spans="3:14" x14ac:dyDescent="0.25"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</row>
    <row r="59" spans="3:14" x14ac:dyDescent="0.25"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</row>
    <row r="60" spans="3:14" x14ac:dyDescent="0.25"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</row>
    <row r="61" spans="3:14" x14ac:dyDescent="0.25"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</row>
    <row r="62" spans="3:14" x14ac:dyDescent="0.25"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</row>
    <row r="63" spans="3:14" x14ac:dyDescent="0.25"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</row>
    <row r="64" spans="3:14" x14ac:dyDescent="0.25"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</row>
    <row r="65" spans="3:14" x14ac:dyDescent="0.25"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</row>
    <row r="66" spans="3:14" x14ac:dyDescent="0.25"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</row>
    <row r="67" spans="3:14" x14ac:dyDescent="0.25"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</row>
    <row r="68" spans="3:14" x14ac:dyDescent="0.25"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</row>
    <row r="69" spans="3:14" x14ac:dyDescent="0.25"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</row>
    <row r="70" spans="3:14" x14ac:dyDescent="0.25"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</row>
    <row r="71" spans="3:14" x14ac:dyDescent="0.25"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</row>
    <row r="72" spans="3:14" x14ac:dyDescent="0.25"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</row>
    <row r="73" spans="3:14" x14ac:dyDescent="0.25"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</row>
    <row r="74" spans="3:14" x14ac:dyDescent="0.25"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</row>
    <row r="75" spans="3:14" x14ac:dyDescent="0.25"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</row>
    <row r="76" spans="3:14" x14ac:dyDescent="0.25"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</row>
    <row r="77" spans="3:14" x14ac:dyDescent="0.25"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</row>
    <row r="78" spans="3:14" x14ac:dyDescent="0.25"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</row>
    <row r="79" spans="3:14" x14ac:dyDescent="0.25"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</row>
    <row r="80" spans="3:14" x14ac:dyDescent="0.25"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</row>
    <row r="81" spans="3:14" x14ac:dyDescent="0.25"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</row>
    <row r="82" spans="3:14" x14ac:dyDescent="0.25"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</row>
    <row r="83" spans="3:14" x14ac:dyDescent="0.25"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</row>
    <row r="84" spans="3:14" x14ac:dyDescent="0.25"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</row>
    <row r="85" spans="3:14" x14ac:dyDescent="0.25"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</row>
    <row r="86" spans="3:14" x14ac:dyDescent="0.25"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</row>
    <row r="87" spans="3:14" x14ac:dyDescent="0.25"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</row>
    <row r="88" spans="3:14" x14ac:dyDescent="0.25"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</row>
    <row r="89" spans="3:14" x14ac:dyDescent="0.25"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</row>
    <row r="90" spans="3:14" x14ac:dyDescent="0.25"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</row>
    <row r="91" spans="3:14" x14ac:dyDescent="0.25"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</row>
    <row r="92" spans="3:14" x14ac:dyDescent="0.25"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</row>
    <row r="93" spans="3:14" x14ac:dyDescent="0.25"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</row>
    <row r="94" spans="3:14" x14ac:dyDescent="0.25"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</row>
    <row r="95" spans="3:14" x14ac:dyDescent="0.25"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</row>
    <row r="96" spans="3:14" x14ac:dyDescent="0.25"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</row>
    <row r="97" spans="3:14" x14ac:dyDescent="0.25"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</row>
    <row r="98" spans="3:14" x14ac:dyDescent="0.25"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</row>
    <row r="99" spans="3:14" x14ac:dyDescent="0.25"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</row>
    <row r="100" spans="3:14" x14ac:dyDescent="0.25"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</row>
    <row r="101" spans="3:14" x14ac:dyDescent="0.25"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</row>
    <row r="102" spans="3:14" x14ac:dyDescent="0.25"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</row>
    <row r="103" spans="3:14" x14ac:dyDescent="0.25"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</row>
    <row r="104" spans="3:14" x14ac:dyDescent="0.25"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</row>
    <row r="105" spans="3:14" x14ac:dyDescent="0.25"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</row>
    <row r="106" spans="3:14" x14ac:dyDescent="0.25"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</row>
    <row r="107" spans="3:14" x14ac:dyDescent="0.25"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</row>
    <row r="108" spans="3:14" x14ac:dyDescent="0.25"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</row>
    <row r="109" spans="3:14" x14ac:dyDescent="0.25"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</row>
    <row r="110" spans="3:14" x14ac:dyDescent="0.25"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</row>
    <row r="111" spans="3:14" x14ac:dyDescent="0.25"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</row>
    <row r="112" spans="3:14" x14ac:dyDescent="0.25"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</row>
    <row r="113" spans="3:14" x14ac:dyDescent="0.25"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</row>
    <row r="114" spans="3:14" x14ac:dyDescent="0.25"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</row>
    <row r="115" spans="3:14" x14ac:dyDescent="0.25"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</row>
    <row r="116" spans="3:14" x14ac:dyDescent="0.25"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</row>
    <row r="117" spans="3:14" x14ac:dyDescent="0.25"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</row>
    <row r="118" spans="3:14" x14ac:dyDescent="0.25"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</row>
    <row r="119" spans="3:14" x14ac:dyDescent="0.25"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</row>
    <row r="120" spans="3:14" x14ac:dyDescent="0.25"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</row>
    <row r="121" spans="3:14" x14ac:dyDescent="0.25"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</row>
    <row r="122" spans="3:14" x14ac:dyDescent="0.25"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</row>
    <row r="123" spans="3:14" x14ac:dyDescent="0.25"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</row>
    <row r="124" spans="3:14" x14ac:dyDescent="0.25"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</row>
    <row r="125" spans="3:14" x14ac:dyDescent="0.25"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</row>
    <row r="126" spans="3:14" x14ac:dyDescent="0.25"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</row>
    <row r="127" spans="3:14" x14ac:dyDescent="0.25"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</row>
    <row r="128" spans="3:14" x14ac:dyDescent="0.25"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</row>
    <row r="129" spans="3:14" x14ac:dyDescent="0.25">
      <c r="C129" s="217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</row>
    <row r="130" spans="3:14" x14ac:dyDescent="0.25">
      <c r="C130" s="217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</row>
    <row r="131" spans="3:14" x14ac:dyDescent="0.25"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</row>
    <row r="132" spans="3:14" x14ac:dyDescent="0.25"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</row>
    <row r="133" spans="3:14" x14ac:dyDescent="0.25"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</row>
    <row r="134" spans="3:14" x14ac:dyDescent="0.25"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</row>
    <row r="135" spans="3:14" x14ac:dyDescent="0.25"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</row>
    <row r="136" spans="3:14" x14ac:dyDescent="0.25"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</row>
    <row r="137" spans="3:14" x14ac:dyDescent="0.25"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</row>
    <row r="138" spans="3:14" x14ac:dyDescent="0.25"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17"/>
      <c r="N138" s="217"/>
    </row>
    <row r="139" spans="3:14" x14ac:dyDescent="0.25">
      <c r="C139" s="217"/>
      <c r="D139" s="217"/>
      <c r="E139" s="217"/>
      <c r="F139" s="217"/>
      <c r="G139" s="217"/>
      <c r="H139" s="217"/>
      <c r="I139" s="217"/>
      <c r="J139" s="217"/>
      <c r="K139" s="217"/>
      <c r="L139" s="217"/>
      <c r="M139" s="217"/>
      <c r="N139" s="217"/>
    </row>
    <row r="140" spans="3:14" x14ac:dyDescent="0.25"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</row>
    <row r="141" spans="3:14" x14ac:dyDescent="0.25"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</row>
    <row r="142" spans="3:14" x14ac:dyDescent="0.25"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</row>
    <row r="143" spans="3:14" x14ac:dyDescent="0.25">
      <c r="C143" s="217"/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</row>
    <row r="144" spans="3:14" x14ac:dyDescent="0.25">
      <c r="C144" s="217"/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</row>
    <row r="145" spans="3:14" x14ac:dyDescent="0.25">
      <c r="C145" s="217"/>
      <c r="D145" s="217"/>
      <c r="E145" s="217"/>
      <c r="F145" s="217"/>
      <c r="G145" s="217"/>
      <c r="H145" s="217"/>
      <c r="I145" s="217"/>
      <c r="J145" s="217"/>
      <c r="K145" s="217"/>
      <c r="L145" s="217"/>
      <c r="M145" s="217"/>
      <c r="N145" s="217"/>
    </row>
    <row r="146" spans="3:14" x14ac:dyDescent="0.25">
      <c r="C146" s="217"/>
      <c r="D146" s="217"/>
      <c r="E146" s="217"/>
      <c r="F146" s="217"/>
      <c r="G146" s="217"/>
      <c r="H146" s="217"/>
      <c r="I146" s="217"/>
      <c r="J146" s="217"/>
      <c r="K146" s="217"/>
      <c r="L146" s="217"/>
      <c r="M146" s="217"/>
      <c r="N146" s="217"/>
    </row>
    <row r="147" spans="3:14" x14ac:dyDescent="0.25">
      <c r="C147" s="217"/>
      <c r="D147" s="217"/>
      <c r="E147" s="217"/>
      <c r="F147" s="217"/>
      <c r="G147" s="217"/>
      <c r="H147" s="217"/>
      <c r="I147" s="217"/>
      <c r="J147" s="217"/>
      <c r="K147" s="217"/>
      <c r="L147" s="217"/>
      <c r="M147" s="217"/>
      <c r="N147" s="217"/>
    </row>
    <row r="148" spans="3:14" x14ac:dyDescent="0.25">
      <c r="C148" s="217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</row>
    <row r="149" spans="3:14" x14ac:dyDescent="0.25"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</row>
    <row r="150" spans="3:14" x14ac:dyDescent="0.25">
      <c r="C150" s="217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</row>
    <row r="151" spans="3:14" x14ac:dyDescent="0.25">
      <c r="C151" s="217"/>
      <c r="D151" s="217"/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</row>
    <row r="152" spans="3:14" x14ac:dyDescent="0.25"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</row>
    <row r="153" spans="3:14" x14ac:dyDescent="0.25"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</row>
    <row r="154" spans="3:14" x14ac:dyDescent="0.25"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</row>
    <row r="155" spans="3:14" x14ac:dyDescent="0.25"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</row>
    <row r="156" spans="3:14" x14ac:dyDescent="0.25">
      <c r="C156" s="217"/>
      <c r="D156" s="217"/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</row>
    <row r="157" spans="3:14" x14ac:dyDescent="0.25">
      <c r="C157" s="217"/>
      <c r="D157" s="217"/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</row>
    <row r="158" spans="3:14" x14ac:dyDescent="0.25"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</row>
    <row r="159" spans="3:14" x14ac:dyDescent="0.25"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</row>
    <row r="160" spans="3:14" x14ac:dyDescent="0.25"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</row>
    <row r="161" spans="3:14" x14ac:dyDescent="0.25">
      <c r="C161" s="217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</row>
    <row r="162" spans="3:14" x14ac:dyDescent="0.25">
      <c r="C162" s="217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</row>
    <row r="163" spans="3:14" x14ac:dyDescent="0.25">
      <c r="C163" s="217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</row>
    <row r="164" spans="3:14" x14ac:dyDescent="0.25">
      <c r="C164" s="217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</row>
    <row r="165" spans="3:14" x14ac:dyDescent="0.25">
      <c r="C165" s="217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</row>
    <row r="166" spans="3:14" x14ac:dyDescent="0.25">
      <c r="C166" s="217"/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</row>
    <row r="167" spans="3:14" x14ac:dyDescent="0.25">
      <c r="C167" s="217"/>
      <c r="D167" s="217"/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</row>
    <row r="168" spans="3:14" x14ac:dyDescent="0.25">
      <c r="C168" s="217"/>
      <c r="D168" s="217"/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</row>
    <row r="169" spans="3:14" x14ac:dyDescent="0.25">
      <c r="C169" s="217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</row>
    <row r="170" spans="3:14" x14ac:dyDescent="0.25">
      <c r="C170" s="217"/>
      <c r="D170" s="217"/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</row>
    <row r="171" spans="3:14" x14ac:dyDescent="0.25">
      <c r="C171" s="217"/>
      <c r="D171" s="217"/>
      <c r="E171" s="217"/>
      <c r="F171" s="217"/>
      <c r="G171" s="217"/>
      <c r="H171" s="217"/>
      <c r="I171" s="217"/>
      <c r="J171" s="217"/>
      <c r="K171" s="217"/>
      <c r="L171" s="217"/>
      <c r="M171" s="217"/>
      <c r="N171" s="217"/>
    </row>
    <row r="172" spans="3:14" x14ac:dyDescent="0.25">
      <c r="C172" s="217"/>
      <c r="D172" s="217"/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</row>
    <row r="173" spans="3:14" x14ac:dyDescent="0.25">
      <c r="C173" s="217"/>
      <c r="D173" s="217"/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</row>
    <row r="174" spans="3:14" x14ac:dyDescent="0.25">
      <c r="C174" s="217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</row>
    <row r="175" spans="3:14" x14ac:dyDescent="0.25">
      <c r="C175" s="217"/>
      <c r="D175" s="217"/>
      <c r="E175" s="217"/>
      <c r="F175" s="217"/>
      <c r="G175" s="217"/>
      <c r="H175" s="217"/>
      <c r="I175" s="217"/>
      <c r="J175" s="217"/>
      <c r="K175" s="217"/>
      <c r="L175" s="217"/>
      <c r="M175" s="217"/>
      <c r="N175" s="217"/>
    </row>
    <row r="176" spans="3:14" x14ac:dyDescent="0.25">
      <c r="C176" s="217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</row>
    <row r="177" spans="3:14" x14ac:dyDescent="0.25">
      <c r="C177" s="217"/>
      <c r="D177" s="217"/>
      <c r="E177" s="217"/>
      <c r="F177" s="217"/>
      <c r="G177" s="217"/>
      <c r="H177" s="217"/>
      <c r="I177" s="217"/>
      <c r="J177" s="217"/>
      <c r="K177" s="217"/>
      <c r="L177" s="217"/>
      <c r="M177" s="217"/>
      <c r="N177" s="217"/>
    </row>
    <row r="178" spans="3:14" x14ac:dyDescent="0.25">
      <c r="C178" s="217"/>
      <c r="D178" s="217"/>
      <c r="E178" s="217"/>
      <c r="F178" s="217"/>
      <c r="G178" s="217"/>
      <c r="H178" s="217"/>
      <c r="I178" s="217"/>
      <c r="J178" s="217"/>
      <c r="K178" s="217"/>
      <c r="L178" s="217"/>
      <c r="M178" s="217"/>
      <c r="N178" s="217"/>
    </row>
    <row r="179" spans="3:14" x14ac:dyDescent="0.25">
      <c r="C179" s="217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</row>
    <row r="180" spans="3:14" x14ac:dyDescent="0.25">
      <c r="C180" s="217"/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</row>
    <row r="181" spans="3:14" x14ac:dyDescent="0.25">
      <c r="C181" s="217"/>
      <c r="D181" s="217"/>
      <c r="E181" s="217"/>
      <c r="F181" s="217"/>
      <c r="G181" s="217"/>
      <c r="H181" s="217"/>
      <c r="I181" s="217"/>
      <c r="J181" s="217"/>
      <c r="K181" s="217"/>
      <c r="L181" s="217"/>
      <c r="M181" s="217"/>
      <c r="N181" s="217"/>
    </row>
    <row r="182" spans="3:14" x14ac:dyDescent="0.25">
      <c r="C182" s="217"/>
      <c r="D182" s="217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</row>
    <row r="183" spans="3:14" x14ac:dyDescent="0.25">
      <c r="C183" s="217"/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</row>
    <row r="184" spans="3:14" x14ac:dyDescent="0.25">
      <c r="C184" s="217"/>
      <c r="D184" s="217"/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</row>
    <row r="185" spans="3:14" x14ac:dyDescent="0.25">
      <c r="C185" s="217"/>
      <c r="D185" s="217"/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</row>
    <row r="186" spans="3:14" x14ac:dyDescent="0.25"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</row>
    <row r="187" spans="3:14" x14ac:dyDescent="0.25">
      <c r="C187" s="217"/>
      <c r="D187" s="217"/>
      <c r="E187" s="217"/>
      <c r="F187" s="217"/>
      <c r="G187" s="217"/>
      <c r="H187" s="217"/>
      <c r="I187" s="217"/>
      <c r="J187" s="217"/>
      <c r="K187" s="217"/>
      <c r="L187" s="217"/>
      <c r="M187" s="217"/>
      <c r="N187" s="217"/>
    </row>
    <row r="188" spans="3:14" x14ac:dyDescent="0.25">
      <c r="C188" s="217"/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</row>
    <row r="189" spans="3:14" x14ac:dyDescent="0.25">
      <c r="C189" s="217"/>
      <c r="D189" s="217"/>
      <c r="E189" s="217"/>
      <c r="F189" s="217"/>
      <c r="G189" s="217"/>
      <c r="H189" s="217"/>
      <c r="I189" s="217"/>
      <c r="J189" s="217"/>
      <c r="K189" s="217"/>
      <c r="L189" s="217"/>
      <c r="M189" s="217"/>
      <c r="N189" s="217"/>
    </row>
    <row r="190" spans="3:14" x14ac:dyDescent="0.25">
      <c r="C190" s="217"/>
      <c r="D190" s="217"/>
      <c r="E190" s="217"/>
      <c r="F190" s="217"/>
      <c r="G190" s="217"/>
      <c r="H190" s="217"/>
      <c r="I190" s="217"/>
      <c r="J190" s="217"/>
      <c r="K190" s="217"/>
      <c r="L190" s="217"/>
      <c r="M190" s="217"/>
      <c r="N190" s="217"/>
    </row>
    <row r="191" spans="3:14" x14ac:dyDescent="0.25">
      <c r="C191" s="217"/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</row>
    <row r="192" spans="3:14" x14ac:dyDescent="0.25">
      <c r="C192" s="217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</row>
    <row r="193" spans="3:14" x14ac:dyDescent="0.25">
      <c r="C193" s="217"/>
      <c r="D193" s="217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</row>
    <row r="194" spans="3:14" x14ac:dyDescent="0.25">
      <c r="C194" s="217"/>
      <c r="D194" s="217"/>
      <c r="E194" s="217"/>
      <c r="F194" s="217"/>
      <c r="G194" s="217"/>
      <c r="H194" s="217"/>
      <c r="I194" s="217"/>
      <c r="J194" s="217"/>
      <c r="K194" s="217"/>
      <c r="L194" s="217"/>
      <c r="M194" s="217"/>
      <c r="N194" s="217"/>
    </row>
    <row r="195" spans="3:14" x14ac:dyDescent="0.25">
      <c r="C195" s="217"/>
      <c r="D195" s="217"/>
      <c r="E195" s="217"/>
      <c r="F195" s="217"/>
      <c r="G195" s="217"/>
      <c r="H195" s="217"/>
      <c r="I195" s="217"/>
      <c r="J195" s="217"/>
      <c r="K195" s="217"/>
      <c r="L195" s="217"/>
      <c r="M195" s="217"/>
      <c r="N195" s="217"/>
    </row>
    <row r="196" spans="3:14" x14ac:dyDescent="0.25">
      <c r="C196" s="217"/>
      <c r="D196" s="217"/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</row>
    <row r="197" spans="3:14" x14ac:dyDescent="0.25">
      <c r="C197" s="217"/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</row>
    <row r="198" spans="3:14" x14ac:dyDescent="0.25">
      <c r="C198" s="217"/>
      <c r="D198" s="217"/>
      <c r="E198" s="217"/>
      <c r="F198" s="217"/>
      <c r="G198" s="217"/>
      <c r="H198" s="217"/>
      <c r="I198" s="217"/>
      <c r="J198" s="217"/>
      <c r="K198" s="217"/>
      <c r="L198" s="217"/>
      <c r="M198" s="217"/>
      <c r="N198" s="217"/>
    </row>
    <row r="199" spans="3:14" x14ac:dyDescent="0.25">
      <c r="C199" s="217"/>
      <c r="D199" s="217"/>
      <c r="E199" s="217"/>
      <c r="F199" s="217"/>
      <c r="G199" s="217"/>
      <c r="H199" s="217"/>
      <c r="I199" s="217"/>
      <c r="J199" s="217"/>
      <c r="K199" s="217"/>
      <c r="L199" s="217"/>
      <c r="M199" s="217"/>
      <c r="N199" s="217"/>
    </row>
    <row r="200" spans="3:14" x14ac:dyDescent="0.25">
      <c r="C200" s="217"/>
      <c r="D200" s="217"/>
      <c r="E200" s="217"/>
      <c r="F200" s="217"/>
      <c r="G200" s="217"/>
      <c r="H200" s="217"/>
      <c r="I200" s="217"/>
      <c r="J200" s="217"/>
      <c r="K200" s="217"/>
      <c r="L200" s="217"/>
      <c r="M200" s="217"/>
      <c r="N200" s="217"/>
    </row>
    <row r="201" spans="3:14" x14ac:dyDescent="0.25">
      <c r="C201" s="217"/>
      <c r="D201" s="217"/>
      <c r="E201" s="217"/>
      <c r="F201" s="217"/>
      <c r="G201" s="217"/>
      <c r="H201" s="217"/>
      <c r="I201" s="217"/>
      <c r="J201" s="217"/>
      <c r="K201" s="217"/>
      <c r="L201" s="217"/>
      <c r="M201" s="217"/>
      <c r="N201" s="217"/>
    </row>
    <row r="202" spans="3:14" x14ac:dyDescent="0.25">
      <c r="C202" s="217"/>
      <c r="D202" s="217"/>
      <c r="E202" s="217"/>
      <c r="F202" s="217"/>
      <c r="G202" s="217"/>
      <c r="H202" s="217"/>
      <c r="I202" s="217"/>
      <c r="J202" s="217"/>
      <c r="K202" s="217"/>
      <c r="L202" s="217"/>
      <c r="M202" s="217"/>
      <c r="N202" s="217"/>
    </row>
    <row r="203" spans="3:14" x14ac:dyDescent="0.25">
      <c r="C203" s="217"/>
      <c r="D203" s="217"/>
      <c r="E203" s="217"/>
      <c r="F203" s="217"/>
      <c r="G203" s="217"/>
      <c r="H203" s="217"/>
      <c r="I203" s="217"/>
      <c r="J203" s="217"/>
      <c r="K203" s="217"/>
      <c r="L203" s="217"/>
      <c r="M203" s="217"/>
      <c r="N203" s="217"/>
    </row>
    <row r="204" spans="3:14" x14ac:dyDescent="0.25">
      <c r="C204" s="217"/>
      <c r="D204" s="217"/>
      <c r="E204" s="217"/>
      <c r="F204" s="217"/>
      <c r="G204" s="217"/>
      <c r="H204" s="217"/>
      <c r="I204" s="217"/>
      <c r="J204" s="217"/>
      <c r="K204" s="217"/>
      <c r="L204" s="217"/>
      <c r="M204" s="217"/>
      <c r="N204" s="217"/>
    </row>
    <row r="205" spans="3:14" x14ac:dyDescent="0.25">
      <c r="C205" s="217"/>
      <c r="D205" s="217"/>
      <c r="E205" s="217"/>
      <c r="F205" s="217"/>
      <c r="G205" s="217"/>
      <c r="H205" s="217"/>
      <c r="I205" s="217"/>
      <c r="J205" s="217"/>
      <c r="K205" s="217"/>
      <c r="L205" s="217"/>
      <c r="M205" s="217"/>
      <c r="N205" s="217"/>
    </row>
    <row r="206" spans="3:14" x14ac:dyDescent="0.25">
      <c r="C206" s="217"/>
      <c r="D206" s="217"/>
      <c r="E206" s="217"/>
      <c r="F206" s="217"/>
      <c r="G206" s="217"/>
      <c r="H206" s="217"/>
      <c r="I206" s="217"/>
      <c r="J206" s="217"/>
      <c r="K206" s="217"/>
      <c r="L206" s="217"/>
      <c r="M206" s="217"/>
      <c r="N206" s="217"/>
    </row>
    <row r="207" spans="3:14" x14ac:dyDescent="0.25">
      <c r="C207" s="217"/>
      <c r="D207" s="217"/>
      <c r="E207" s="217"/>
      <c r="F207" s="217"/>
      <c r="G207" s="217"/>
      <c r="H207" s="217"/>
      <c r="I207" s="217"/>
      <c r="J207" s="217"/>
      <c r="K207" s="217"/>
      <c r="L207" s="217"/>
      <c r="M207" s="217"/>
      <c r="N207" s="217"/>
    </row>
    <row r="208" spans="3:14" x14ac:dyDescent="0.25">
      <c r="C208" s="217"/>
      <c r="D208" s="217"/>
      <c r="E208" s="217"/>
      <c r="F208" s="217"/>
      <c r="G208" s="217"/>
      <c r="H208" s="217"/>
      <c r="I208" s="217"/>
      <c r="J208" s="217"/>
      <c r="K208" s="217"/>
      <c r="L208" s="217"/>
      <c r="M208" s="217"/>
      <c r="N208" s="217"/>
    </row>
    <row r="209" spans="3:14" x14ac:dyDescent="0.25">
      <c r="C209" s="217"/>
      <c r="D209" s="217"/>
      <c r="E209" s="217"/>
      <c r="F209" s="217"/>
      <c r="G209" s="217"/>
      <c r="H209" s="217"/>
      <c r="I209" s="217"/>
      <c r="J209" s="217"/>
      <c r="K209" s="217"/>
      <c r="L209" s="217"/>
      <c r="M209" s="217"/>
      <c r="N209" s="217"/>
    </row>
    <row r="210" spans="3:14" x14ac:dyDescent="0.25">
      <c r="C210" s="217"/>
      <c r="D210" s="217"/>
      <c r="E210" s="217"/>
      <c r="F210" s="217"/>
      <c r="G210" s="217"/>
      <c r="H210" s="217"/>
      <c r="I210" s="217"/>
      <c r="J210" s="217"/>
      <c r="K210" s="217"/>
      <c r="L210" s="217"/>
      <c r="M210" s="217"/>
      <c r="N210" s="217"/>
    </row>
    <row r="211" spans="3:14" x14ac:dyDescent="0.25">
      <c r="C211" s="217"/>
      <c r="D211" s="217"/>
      <c r="E211" s="217"/>
      <c r="F211" s="217"/>
      <c r="G211" s="217"/>
      <c r="H211" s="217"/>
      <c r="I211" s="217"/>
      <c r="J211" s="217"/>
      <c r="K211" s="217"/>
      <c r="L211" s="217"/>
      <c r="M211" s="217"/>
      <c r="N211" s="217"/>
    </row>
    <row r="212" spans="3:14" x14ac:dyDescent="0.25">
      <c r="C212" s="217"/>
      <c r="D212" s="217"/>
      <c r="E212" s="217"/>
      <c r="F212" s="217"/>
      <c r="G212" s="217"/>
      <c r="H212" s="217"/>
      <c r="I212" s="217"/>
      <c r="J212" s="217"/>
      <c r="K212" s="217"/>
      <c r="L212" s="217"/>
      <c r="M212" s="217"/>
      <c r="N212" s="217"/>
    </row>
    <row r="213" spans="3:14" x14ac:dyDescent="0.25">
      <c r="C213" s="217"/>
      <c r="D213" s="217"/>
      <c r="E213" s="217"/>
      <c r="F213" s="217"/>
      <c r="G213" s="217"/>
      <c r="H213" s="217"/>
      <c r="I213" s="217"/>
      <c r="J213" s="217"/>
      <c r="K213" s="217"/>
      <c r="L213" s="217"/>
      <c r="M213" s="217"/>
      <c r="N213" s="217"/>
    </row>
    <row r="214" spans="3:14" x14ac:dyDescent="0.25">
      <c r="C214" s="217"/>
      <c r="D214" s="217"/>
      <c r="E214" s="217"/>
      <c r="F214" s="217"/>
      <c r="G214" s="217"/>
      <c r="H214" s="217"/>
      <c r="I214" s="217"/>
      <c r="J214" s="217"/>
      <c r="K214" s="217"/>
      <c r="L214" s="217"/>
      <c r="M214" s="217"/>
      <c r="N214" s="217"/>
    </row>
    <row r="215" spans="3:14" x14ac:dyDescent="0.25">
      <c r="C215" s="217"/>
      <c r="D215" s="217"/>
      <c r="E215" s="217"/>
      <c r="F215" s="217"/>
      <c r="G215" s="217"/>
      <c r="H215" s="217"/>
      <c r="I215" s="217"/>
      <c r="J215" s="217"/>
      <c r="K215" s="217"/>
      <c r="L215" s="217"/>
      <c r="M215" s="217"/>
      <c r="N215" s="217"/>
    </row>
    <row r="216" spans="3:14" x14ac:dyDescent="0.25">
      <c r="C216" s="217"/>
      <c r="D216" s="217"/>
      <c r="E216" s="217"/>
      <c r="F216" s="217"/>
      <c r="G216" s="217"/>
      <c r="H216" s="217"/>
      <c r="I216" s="217"/>
      <c r="J216" s="217"/>
      <c r="K216" s="217"/>
      <c r="L216" s="217"/>
      <c r="M216" s="217"/>
      <c r="N216" s="217"/>
    </row>
    <row r="217" spans="3:14" x14ac:dyDescent="0.25">
      <c r="C217" s="217"/>
      <c r="D217" s="217"/>
      <c r="E217" s="217"/>
      <c r="F217" s="217"/>
      <c r="G217" s="217"/>
      <c r="H217" s="217"/>
      <c r="I217" s="217"/>
      <c r="J217" s="217"/>
      <c r="K217" s="217"/>
      <c r="L217" s="217"/>
      <c r="M217" s="217"/>
      <c r="N217" s="217"/>
    </row>
    <row r="218" spans="3:14" x14ac:dyDescent="0.25">
      <c r="C218" s="217"/>
      <c r="D218" s="217"/>
      <c r="E218" s="217"/>
      <c r="F218" s="217"/>
      <c r="G218" s="217"/>
      <c r="H218" s="217"/>
      <c r="I218" s="217"/>
      <c r="J218" s="217"/>
      <c r="K218" s="217"/>
      <c r="L218" s="217"/>
      <c r="M218" s="217"/>
      <c r="N218" s="217"/>
    </row>
    <row r="219" spans="3:14" x14ac:dyDescent="0.25">
      <c r="C219" s="217"/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</row>
    <row r="220" spans="3:14" x14ac:dyDescent="0.25">
      <c r="C220" s="217"/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</row>
    <row r="221" spans="3:14" x14ac:dyDescent="0.25">
      <c r="C221" s="217"/>
      <c r="D221" s="217"/>
      <c r="E221" s="217"/>
      <c r="F221" s="217"/>
      <c r="G221" s="217"/>
      <c r="H221" s="217"/>
      <c r="I221" s="217"/>
      <c r="J221" s="217"/>
      <c r="K221" s="217"/>
      <c r="L221" s="217"/>
      <c r="M221" s="217"/>
      <c r="N221" s="217"/>
    </row>
    <row r="222" spans="3:14" x14ac:dyDescent="0.25">
      <c r="C222" s="217"/>
      <c r="D222" s="217"/>
      <c r="E222" s="217"/>
      <c r="F222" s="217"/>
      <c r="G222" s="217"/>
      <c r="H222" s="217"/>
      <c r="I222" s="217"/>
      <c r="J222" s="217"/>
      <c r="K222" s="217"/>
      <c r="L222" s="217"/>
      <c r="M222" s="217"/>
      <c r="N222" s="217"/>
    </row>
    <row r="223" spans="3:14" x14ac:dyDescent="0.25">
      <c r="C223" s="217"/>
      <c r="D223" s="217"/>
      <c r="E223" s="217"/>
      <c r="F223" s="217"/>
      <c r="G223" s="217"/>
      <c r="H223" s="217"/>
      <c r="I223" s="217"/>
      <c r="J223" s="217"/>
      <c r="K223" s="217"/>
      <c r="L223" s="217"/>
      <c r="M223" s="217"/>
      <c r="N223" s="217"/>
    </row>
    <row r="224" spans="3:14" x14ac:dyDescent="0.25">
      <c r="C224" s="217"/>
      <c r="D224" s="217"/>
      <c r="E224" s="217"/>
      <c r="F224" s="217"/>
      <c r="G224" s="217"/>
      <c r="H224" s="217"/>
      <c r="I224" s="217"/>
      <c r="J224" s="217"/>
      <c r="K224" s="217"/>
      <c r="L224" s="217"/>
      <c r="M224" s="217"/>
      <c r="N224" s="217"/>
    </row>
    <row r="225" spans="3:14" x14ac:dyDescent="0.25">
      <c r="C225" s="217"/>
      <c r="D225" s="217"/>
      <c r="E225" s="217"/>
      <c r="F225" s="217"/>
      <c r="G225" s="217"/>
      <c r="H225" s="217"/>
      <c r="I225" s="217"/>
      <c r="J225" s="217"/>
      <c r="K225" s="217"/>
      <c r="L225" s="217"/>
      <c r="M225" s="217"/>
      <c r="N225" s="217"/>
    </row>
    <row r="226" spans="3:14" x14ac:dyDescent="0.25">
      <c r="C226" s="217"/>
      <c r="D226" s="217"/>
      <c r="E226" s="217"/>
      <c r="F226" s="217"/>
      <c r="G226" s="217"/>
      <c r="H226" s="217"/>
      <c r="I226" s="217"/>
      <c r="J226" s="217"/>
      <c r="K226" s="217"/>
      <c r="L226" s="217"/>
      <c r="M226" s="217"/>
      <c r="N226" s="217"/>
    </row>
    <row r="227" spans="3:14" x14ac:dyDescent="0.25">
      <c r="C227" s="217"/>
      <c r="D227" s="217"/>
      <c r="E227" s="217"/>
      <c r="F227" s="217"/>
      <c r="G227" s="217"/>
      <c r="H227" s="217"/>
      <c r="I227" s="217"/>
      <c r="J227" s="217"/>
      <c r="K227" s="217"/>
      <c r="L227" s="217"/>
      <c r="M227" s="217"/>
      <c r="N227" s="217"/>
    </row>
    <row r="228" spans="3:14" x14ac:dyDescent="0.25">
      <c r="C228" s="217"/>
      <c r="D228" s="217"/>
      <c r="E228" s="217"/>
      <c r="F228" s="217"/>
      <c r="G228" s="217"/>
      <c r="H228" s="217"/>
      <c r="I228" s="217"/>
      <c r="J228" s="217"/>
      <c r="K228" s="217"/>
      <c r="L228" s="217"/>
      <c r="M228" s="217"/>
      <c r="N228" s="217"/>
    </row>
    <row r="229" spans="3:14" x14ac:dyDescent="0.25">
      <c r="C229" s="217"/>
      <c r="D229" s="217"/>
      <c r="E229" s="217"/>
      <c r="F229" s="217"/>
      <c r="G229" s="217"/>
      <c r="H229" s="217"/>
      <c r="I229" s="217"/>
      <c r="J229" s="217"/>
      <c r="K229" s="217"/>
      <c r="L229" s="217"/>
      <c r="M229" s="217"/>
      <c r="N229" s="217"/>
    </row>
    <row r="230" spans="3:14" x14ac:dyDescent="0.25">
      <c r="C230" s="217"/>
      <c r="D230" s="217"/>
      <c r="E230" s="217"/>
      <c r="F230" s="217"/>
      <c r="G230" s="217"/>
      <c r="H230" s="217"/>
      <c r="I230" s="217"/>
      <c r="J230" s="217"/>
      <c r="K230" s="217"/>
      <c r="L230" s="217"/>
      <c r="M230" s="217"/>
      <c r="N230" s="217"/>
    </row>
    <row r="231" spans="3:14" x14ac:dyDescent="0.25">
      <c r="C231" s="217"/>
      <c r="D231" s="217"/>
      <c r="E231" s="217"/>
      <c r="F231" s="217"/>
      <c r="G231" s="217"/>
      <c r="H231" s="217"/>
      <c r="I231" s="217"/>
      <c r="J231" s="217"/>
      <c r="K231" s="217"/>
      <c r="L231" s="217"/>
      <c r="M231" s="217"/>
      <c r="N231" s="217"/>
    </row>
    <row r="232" spans="3:14" x14ac:dyDescent="0.25">
      <c r="C232" s="217"/>
      <c r="D232" s="217"/>
      <c r="E232" s="217"/>
      <c r="F232" s="217"/>
      <c r="G232" s="217"/>
      <c r="H232" s="217"/>
      <c r="I232" s="217"/>
      <c r="J232" s="217"/>
      <c r="K232" s="217"/>
      <c r="L232" s="217"/>
      <c r="M232" s="217"/>
      <c r="N232" s="217"/>
    </row>
    <row r="233" spans="3:14" x14ac:dyDescent="0.25">
      <c r="C233" s="217"/>
      <c r="D233" s="217"/>
      <c r="E233" s="217"/>
      <c r="F233" s="217"/>
      <c r="G233" s="217"/>
      <c r="H233" s="217"/>
      <c r="I233" s="217"/>
      <c r="J233" s="217"/>
      <c r="K233" s="217"/>
      <c r="L233" s="217"/>
      <c r="M233" s="217"/>
      <c r="N233" s="217"/>
    </row>
    <row r="234" spans="3:14" x14ac:dyDescent="0.25">
      <c r="C234" s="217"/>
      <c r="D234" s="217"/>
      <c r="E234" s="217"/>
      <c r="F234" s="217"/>
      <c r="G234" s="217"/>
      <c r="H234" s="217"/>
      <c r="I234" s="217"/>
      <c r="J234" s="217"/>
      <c r="K234" s="217"/>
      <c r="L234" s="217"/>
      <c r="M234" s="217"/>
      <c r="N234" s="217"/>
    </row>
    <row r="235" spans="3:14" x14ac:dyDescent="0.25">
      <c r="C235" s="217"/>
      <c r="D235" s="217"/>
      <c r="E235" s="217"/>
      <c r="F235" s="217"/>
      <c r="G235" s="217"/>
      <c r="H235" s="217"/>
      <c r="I235" s="217"/>
      <c r="J235" s="217"/>
      <c r="K235" s="217"/>
      <c r="L235" s="217"/>
      <c r="M235" s="217"/>
      <c r="N235" s="217"/>
    </row>
    <row r="236" spans="3:14" x14ac:dyDescent="0.25">
      <c r="C236" s="217"/>
      <c r="D236" s="217"/>
      <c r="E236" s="217"/>
      <c r="F236" s="217"/>
      <c r="G236" s="217"/>
      <c r="H236" s="217"/>
      <c r="I236" s="217"/>
      <c r="J236" s="217"/>
      <c r="K236" s="217"/>
      <c r="L236" s="217"/>
      <c r="M236" s="217"/>
      <c r="N236" s="217"/>
    </row>
    <row r="237" spans="3:14" x14ac:dyDescent="0.25">
      <c r="C237" s="217"/>
      <c r="D237" s="217"/>
      <c r="E237" s="217"/>
      <c r="F237" s="217"/>
      <c r="G237" s="217"/>
      <c r="H237" s="217"/>
      <c r="I237" s="217"/>
      <c r="J237" s="217"/>
      <c r="K237" s="217"/>
      <c r="L237" s="217"/>
      <c r="M237" s="217"/>
      <c r="N237" s="217"/>
    </row>
    <row r="238" spans="3:14" x14ac:dyDescent="0.25">
      <c r="C238" s="217"/>
      <c r="D238" s="217"/>
      <c r="E238" s="217"/>
      <c r="F238" s="217"/>
      <c r="G238" s="217"/>
      <c r="H238" s="217"/>
      <c r="I238" s="217"/>
      <c r="J238" s="217"/>
      <c r="K238" s="217"/>
      <c r="L238" s="217"/>
      <c r="M238" s="217"/>
      <c r="N238" s="217"/>
    </row>
    <row r="239" spans="3:14" x14ac:dyDescent="0.25">
      <c r="C239" s="217"/>
      <c r="D239" s="217"/>
      <c r="E239" s="217"/>
      <c r="F239" s="217"/>
      <c r="G239" s="217"/>
      <c r="H239" s="217"/>
      <c r="I239" s="217"/>
      <c r="J239" s="217"/>
      <c r="K239" s="217"/>
      <c r="L239" s="217"/>
      <c r="M239" s="217"/>
      <c r="N239" s="217"/>
    </row>
    <row r="240" spans="3:14" x14ac:dyDescent="0.25">
      <c r="C240" s="217"/>
      <c r="D240" s="217"/>
      <c r="E240" s="217"/>
      <c r="F240" s="217"/>
      <c r="G240" s="217"/>
      <c r="H240" s="217"/>
      <c r="I240" s="217"/>
      <c r="J240" s="217"/>
      <c r="K240" s="217"/>
      <c r="L240" s="217"/>
      <c r="M240" s="217"/>
      <c r="N240" s="217"/>
    </row>
    <row r="241" spans="3:14" x14ac:dyDescent="0.25">
      <c r="C241" s="217"/>
      <c r="D241" s="217"/>
      <c r="E241" s="217"/>
      <c r="F241" s="217"/>
      <c r="G241" s="217"/>
      <c r="H241" s="217"/>
      <c r="I241" s="217"/>
      <c r="J241" s="217"/>
      <c r="K241" s="217"/>
      <c r="L241" s="217"/>
      <c r="M241" s="217"/>
      <c r="N241" s="217"/>
    </row>
    <row r="242" spans="3:14" x14ac:dyDescent="0.25">
      <c r="C242" s="217"/>
      <c r="D242" s="217"/>
      <c r="E242" s="217"/>
      <c r="F242" s="217"/>
      <c r="G242" s="217"/>
      <c r="H242" s="217"/>
      <c r="I242" s="217"/>
      <c r="J242" s="217"/>
      <c r="K242" s="217"/>
      <c r="L242" s="217"/>
      <c r="M242" s="217"/>
      <c r="N242" s="217"/>
    </row>
    <row r="243" spans="3:14" x14ac:dyDescent="0.25">
      <c r="C243" s="217"/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</row>
    <row r="244" spans="3:14" x14ac:dyDescent="0.25">
      <c r="C244" s="217"/>
      <c r="D244" s="217"/>
      <c r="E244" s="217"/>
      <c r="F244" s="217"/>
      <c r="G244" s="217"/>
      <c r="H244" s="217"/>
      <c r="I244" s="217"/>
      <c r="J244" s="217"/>
      <c r="K244" s="217"/>
      <c r="L244" s="217"/>
      <c r="M244" s="217"/>
      <c r="N244" s="217"/>
    </row>
    <row r="245" spans="3:14" x14ac:dyDescent="0.25">
      <c r="C245" s="217"/>
      <c r="D245" s="217"/>
      <c r="E245" s="217"/>
      <c r="F245" s="217"/>
      <c r="G245" s="217"/>
      <c r="H245" s="217"/>
      <c r="I245" s="217"/>
      <c r="J245" s="217"/>
      <c r="K245" s="217"/>
      <c r="L245" s="217"/>
      <c r="M245" s="217"/>
      <c r="N245" s="217"/>
    </row>
    <row r="246" spans="3:14" x14ac:dyDescent="0.25">
      <c r="C246" s="217"/>
      <c r="D246" s="217"/>
      <c r="E246" s="217"/>
      <c r="F246" s="217"/>
      <c r="G246" s="217"/>
      <c r="H246" s="217"/>
      <c r="I246" s="217"/>
      <c r="J246" s="217"/>
      <c r="K246" s="217"/>
      <c r="L246" s="217"/>
      <c r="M246" s="217"/>
      <c r="N246" s="217"/>
    </row>
    <row r="247" spans="3:14" x14ac:dyDescent="0.25">
      <c r="C247" s="217"/>
      <c r="D247" s="217"/>
      <c r="E247" s="217"/>
      <c r="F247" s="217"/>
      <c r="G247" s="217"/>
      <c r="H247" s="217"/>
      <c r="I247" s="217"/>
      <c r="J247" s="217"/>
      <c r="K247" s="217"/>
      <c r="L247" s="217"/>
      <c r="M247" s="217"/>
      <c r="N247" s="217"/>
    </row>
    <row r="248" spans="3:14" x14ac:dyDescent="0.25">
      <c r="C248" s="217"/>
      <c r="D248" s="217"/>
      <c r="E248" s="217"/>
      <c r="F248" s="217"/>
      <c r="G248" s="217"/>
      <c r="H248" s="217"/>
      <c r="I248" s="217"/>
      <c r="J248" s="217"/>
      <c r="K248" s="217"/>
      <c r="L248" s="217"/>
      <c r="M248" s="217"/>
      <c r="N248" s="217"/>
    </row>
  </sheetData>
  <mergeCells count="15">
    <mergeCell ref="A19:A20"/>
    <mergeCell ref="B19:B20"/>
    <mergeCell ref="O19:Q19"/>
    <mergeCell ref="A2:H2"/>
    <mergeCell ref="A3:H3"/>
    <mergeCell ref="A5:Q5"/>
    <mergeCell ref="A6:Q6"/>
    <mergeCell ref="A18:Q18"/>
    <mergeCell ref="A12:Q12"/>
    <mergeCell ref="A7:A8"/>
    <mergeCell ref="B7:B8"/>
    <mergeCell ref="O7:Q7"/>
    <mergeCell ref="A13:A14"/>
    <mergeCell ref="B13:B14"/>
    <mergeCell ref="O13:Q13"/>
  </mergeCells>
  <pageMargins left="0.23622047244094491" right="0.23622047244094491" top="0.35433070866141736" bottom="0.46" header="0.31496062992125984" footer="0.23"/>
  <pageSetup paperSize="9" scale="65" orientation="landscape" r:id="rId1"/>
  <headerFooter>
    <oddFooter>&amp;RPag.  &amp;P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CC66"/>
  </sheetPr>
  <dimension ref="A1:Z254"/>
  <sheetViews>
    <sheetView showGridLines="0" zoomScaleNormal="100" zoomScaleSheetLayoutView="85" workbookViewId="0">
      <pane xSplit="1" topLeftCell="B1" activePane="topRight" state="frozen"/>
      <selection activeCell="A7" sqref="A7:A8"/>
      <selection pane="topRight" activeCell="B1" sqref="B1"/>
    </sheetView>
  </sheetViews>
  <sheetFormatPr defaultRowHeight="15" x14ac:dyDescent="0.25"/>
  <cols>
    <col min="1" max="1" width="36.140625" style="247" customWidth="1"/>
    <col min="2" max="2" width="9.140625" style="222"/>
    <col min="3" max="3" width="10.140625" style="222" bestFit="1" customWidth="1"/>
    <col min="4" max="4" width="7.28515625" style="222" customWidth="1"/>
    <col min="5" max="9" width="9.140625" style="222" bestFit="1" customWidth="1"/>
    <col min="10" max="10" width="12.28515625" style="222" bestFit="1" customWidth="1"/>
    <col min="11" max="13" width="9.140625" style="222" bestFit="1" customWidth="1"/>
    <col min="14" max="14" width="7.5703125" style="222" bestFit="1" customWidth="1"/>
    <col min="15" max="15" width="12.140625" style="222" customWidth="1"/>
    <col min="16" max="16" width="9.140625" style="222" customWidth="1"/>
    <col min="17" max="17" width="12.28515625" style="454" bestFit="1" customWidth="1"/>
    <col min="18" max="18" width="10.42578125" style="222" customWidth="1"/>
    <col min="19" max="19" width="10.85546875" style="222" customWidth="1"/>
    <col min="20" max="16384" width="9.140625" style="195"/>
  </cols>
  <sheetData>
    <row r="1" spans="1:17" x14ac:dyDescent="0.25">
      <c r="A1" s="247" t="s">
        <v>321</v>
      </c>
    </row>
    <row r="2" spans="1:17" x14ac:dyDescent="0.25">
      <c r="A2" s="247" t="s">
        <v>322</v>
      </c>
    </row>
    <row r="4" spans="1:17" customFormat="1" ht="21" customHeight="1" x14ac:dyDescent="0.25">
      <c r="A4" s="258" t="s">
        <v>275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425"/>
    </row>
    <row r="5" spans="1:17" s="256" customFormat="1" ht="32.25" customHeight="1" thickBot="1" x14ac:dyDescent="0.25">
      <c r="A5" s="329" t="s">
        <v>3</v>
      </c>
      <c r="B5" s="255" t="s">
        <v>4</v>
      </c>
      <c r="C5" s="254" t="s">
        <v>176</v>
      </c>
      <c r="D5" s="254" t="s">
        <v>177</v>
      </c>
      <c r="E5" s="254" t="s">
        <v>178</v>
      </c>
      <c r="F5" s="254" t="s">
        <v>179</v>
      </c>
      <c r="G5" s="254" t="s">
        <v>180</v>
      </c>
      <c r="H5" s="254" t="s">
        <v>181</v>
      </c>
      <c r="I5" s="254" t="s">
        <v>186</v>
      </c>
      <c r="J5" s="254" t="s">
        <v>182</v>
      </c>
      <c r="K5" s="254" t="s">
        <v>183</v>
      </c>
      <c r="L5" s="254" t="s">
        <v>184</v>
      </c>
      <c r="M5" s="254" t="s">
        <v>185</v>
      </c>
      <c r="N5" s="254" t="s">
        <v>187</v>
      </c>
      <c r="O5" s="254" t="s">
        <v>272</v>
      </c>
      <c r="P5" s="254" t="s">
        <v>273</v>
      </c>
      <c r="Q5" s="426" t="s">
        <v>1</v>
      </c>
    </row>
    <row r="6" spans="1:17" s="257" customFormat="1" ht="15.75" customHeight="1" thickTop="1" x14ac:dyDescent="0.2">
      <c r="A6" s="330" t="str">
        <f>'UBS Rio Pequeno'!A9</f>
        <v>Médico Clínico (consulta) - 20hrs</v>
      </c>
      <c r="B6" s="262">
        <f>'UBS Rio Pequeno'!B9</f>
        <v>1024</v>
      </c>
      <c r="C6" s="252">
        <f>'UBS Rio Pequeno'!C9</f>
        <v>1018</v>
      </c>
      <c r="D6" s="252">
        <f>'UBS Rio Pequeno'!D9</f>
        <v>1024</v>
      </c>
      <c r="E6" s="252">
        <f>'UBS Rio Pequeno'!E9</f>
        <v>725</v>
      </c>
      <c r="F6" s="252">
        <f>'UBS Rio Pequeno'!F9</f>
        <v>555</v>
      </c>
      <c r="G6" s="252">
        <f>'UBS Rio Pequeno'!G9</f>
        <v>805</v>
      </c>
      <c r="H6" s="252">
        <f>'UBS Rio Pequeno'!H9</f>
        <v>719</v>
      </c>
      <c r="I6" s="252">
        <f>'UBS Rio Pequeno'!I9</f>
        <v>759</v>
      </c>
      <c r="J6" s="252">
        <f>'UBS Rio Pequeno'!J9</f>
        <v>930</v>
      </c>
      <c r="K6" s="252">
        <f>'UBS Rio Pequeno'!K9</f>
        <v>752</v>
      </c>
      <c r="L6" s="252">
        <f>'UBS Rio Pequeno'!L9</f>
        <v>547</v>
      </c>
      <c r="M6" s="252">
        <f>'UBS Rio Pequeno'!M9</f>
        <v>638</v>
      </c>
      <c r="N6" s="252">
        <f>'UBS Rio Pequeno'!N9</f>
        <v>785</v>
      </c>
      <c r="O6" s="252">
        <f>'UBS Rio Pequeno'!O9</f>
        <v>12288</v>
      </c>
      <c r="P6" s="252">
        <f>'UBS Rio Pequeno'!P9</f>
        <v>9257</v>
      </c>
      <c r="Q6" s="427">
        <f>'UBS Rio Pequeno'!Q9</f>
        <v>0.75333658854166663</v>
      </c>
    </row>
    <row r="7" spans="1:17" s="257" customFormat="1" ht="22.5" customHeight="1" x14ac:dyDescent="0.2">
      <c r="A7" s="169" t="str">
        <f>'UBS Rio Pequeno'!A10</f>
        <v>Médico Tocoginecologista (consulta) - 20hrs</v>
      </c>
      <c r="B7" s="236">
        <f>'UBS Rio Pequeno'!B10</f>
        <v>512</v>
      </c>
      <c r="C7" s="230">
        <f>'UBS Rio Pequeno'!C10</f>
        <v>58</v>
      </c>
      <c r="D7" s="230">
        <f>'UBS Rio Pequeno'!D10</f>
        <v>212</v>
      </c>
      <c r="E7" s="230">
        <f>'UBS Rio Pequeno'!E10</f>
        <v>371</v>
      </c>
      <c r="F7" s="230">
        <f>'UBS Rio Pequeno'!F10</f>
        <v>279</v>
      </c>
      <c r="G7" s="230">
        <f>'UBS Rio Pequeno'!G10</f>
        <v>339</v>
      </c>
      <c r="H7" s="230">
        <f>'UBS Rio Pequeno'!H10</f>
        <v>283</v>
      </c>
      <c r="I7" s="230">
        <f>'UBS Rio Pequeno'!I10</f>
        <v>247</v>
      </c>
      <c r="J7" s="230">
        <f>'UBS Rio Pequeno'!J10</f>
        <v>369</v>
      </c>
      <c r="K7" s="230">
        <f>'UBS Rio Pequeno'!K10</f>
        <v>361</v>
      </c>
      <c r="L7" s="230">
        <f>'UBS Rio Pequeno'!L10</f>
        <v>287</v>
      </c>
      <c r="M7" s="230">
        <f>'UBS Rio Pequeno'!M10</f>
        <v>44</v>
      </c>
      <c r="N7" s="230">
        <f>'UBS Rio Pequeno'!N10</f>
        <v>336</v>
      </c>
      <c r="O7" s="232">
        <f>'UBS Rio Pequeno'!O10</f>
        <v>6144</v>
      </c>
      <c r="P7" s="232">
        <f>'UBS Rio Pequeno'!P10</f>
        <v>3186</v>
      </c>
      <c r="Q7" s="428">
        <f>'UBS Rio Pequeno'!Q10</f>
        <v>0.5185546875</v>
      </c>
    </row>
    <row r="8" spans="1:17" s="257" customFormat="1" ht="15.75" customHeight="1" thickBot="1" x14ac:dyDescent="0.25">
      <c r="A8" s="215" t="str">
        <f>'UBS Rio Pequeno'!A11</f>
        <v>Médico Pediatra (consulta) - 20hrs</v>
      </c>
      <c r="B8" s="263">
        <f>'UBS Rio Pequeno'!B11</f>
        <v>256</v>
      </c>
      <c r="C8" s="264">
        <f>'UBS Rio Pequeno'!C11</f>
        <v>69</v>
      </c>
      <c r="D8" s="264">
        <f>'UBS Rio Pequeno'!D11</f>
        <v>207</v>
      </c>
      <c r="E8" s="264">
        <f>'UBS Rio Pequeno'!E11</f>
        <v>195</v>
      </c>
      <c r="F8" s="264">
        <f>'UBS Rio Pequeno'!F11</f>
        <v>124</v>
      </c>
      <c r="G8" s="264">
        <f>'UBS Rio Pequeno'!G11</f>
        <v>191</v>
      </c>
      <c r="H8" s="264">
        <f>'UBS Rio Pequeno'!H11</f>
        <v>205</v>
      </c>
      <c r="I8" s="264">
        <f>'UBS Rio Pequeno'!I11</f>
        <v>66</v>
      </c>
      <c r="J8" s="264">
        <f>'UBS Rio Pequeno'!J11</f>
        <v>197</v>
      </c>
      <c r="K8" s="264">
        <f>'UBS Rio Pequeno'!K11</f>
        <v>168</v>
      </c>
      <c r="L8" s="264">
        <f>'UBS Rio Pequeno'!L11</f>
        <v>198</v>
      </c>
      <c r="M8" s="264">
        <f>'UBS Rio Pequeno'!M11</f>
        <v>223</v>
      </c>
      <c r="N8" s="264">
        <f>'UBS Rio Pequeno'!N11</f>
        <v>125</v>
      </c>
      <c r="O8" s="264">
        <f>'UBS Rio Pequeno'!O11</f>
        <v>3072</v>
      </c>
      <c r="P8" s="408">
        <f>'UBS Rio Pequeno'!P11</f>
        <v>1968</v>
      </c>
      <c r="Q8" s="429">
        <f>'UBS Rio Pequeno'!Q11</f>
        <v>0.640625</v>
      </c>
    </row>
    <row r="9" spans="1:17" s="257" customFormat="1" ht="14.25" customHeight="1" thickBot="1" x14ac:dyDescent="0.25">
      <c r="A9" s="331" t="str">
        <f>'UBS Rio Pequeno'!A12</f>
        <v>SOMA</v>
      </c>
      <c r="B9" s="265">
        <f>'UBS Rio Pequeno'!B12</f>
        <v>1792</v>
      </c>
      <c r="C9" s="316">
        <f>'UBS Rio Pequeno'!C12</f>
        <v>1145</v>
      </c>
      <c r="D9" s="316">
        <f>'UBS Rio Pequeno'!D12</f>
        <v>1443</v>
      </c>
      <c r="E9" s="316">
        <f>'UBS Rio Pequeno'!E12</f>
        <v>1291</v>
      </c>
      <c r="F9" s="316">
        <f>'UBS Rio Pequeno'!F12</f>
        <v>958</v>
      </c>
      <c r="G9" s="316">
        <f>'UBS Rio Pequeno'!G12</f>
        <v>1335</v>
      </c>
      <c r="H9" s="316">
        <f>'UBS Rio Pequeno'!H12</f>
        <v>1207</v>
      </c>
      <c r="I9" s="316">
        <f>'UBS Rio Pequeno'!I12</f>
        <v>1072</v>
      </c>
      <c r="J9" s="316">
        <f>'UBS Rio Pequeno'!J12</f>
        <v>1496</v>
      </c>
      <c r="K9" s="316">
        <f>'UBS Rio Pequeno'!K12</f>
        <v>1281</v>
      </c>
      <c r="L9" s="316">
        <f>'UBS Rio Pequeno'!L12</f>
        <v>1032</v>
      </c>
      <c r="M9" s="316">
        <f>'UBS Rio Pequeno'!M12</f>
        <v>905</v>
      </c>
      <c r="N9" s="316">
        <f>'UBS Rio Pequeno'!N12</f>
        <v>1246</v>
      </c>
      <c r="O9" s="315">
        <f>'UBS Rio Pequeno'!O12</f>
        <v>21504</v>
      </c>
      <c r="P9" s="315">
        <f>'UBS Rio Pequeno'!P12</f>
        <v>14411</v>
      </c>
      <c r="Q9" s="430">
        <f>'UBS Rio Pequeno'!Q12</f>
        <v>0.67015438988095233</v>
      </c>
    </row>
    <row r="10" spans="1:17" x14ac:dyDescent="0.25">
      <c r="B10" s="321"/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431"/>
    </row>
    <row r="11" spans="1:17" customFormat="1" ht="15.75" x14ac:dyDescent="0.25">
      <c r="A11" s="241" t="s">
        <v>294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312"/>
      <c r="P11" s="312"/>
      <c r="Q11" s="432"/>
    </row>
    <row r="12" spans="1:17" s="256" customFormat="1" ht="26.25" thickBot="1" x14ac:dyDescent="0.25">
      <c r="A12" s="197" t="s">
        <v>3</v>
      </c>
      <c r="B12" s="253" t="s">
        <v>4</v>
      </c>
      <c r="C12" s="254" t="s">
        <v>176</v>
      </c>
      <c r="D12" s="254" t="s">
        <v>177</v>
      </c>
      <c r="E12" s="254" t="s">
        <v>178</v>
      </c>
      <c r="F12" s="254" t="s">
        <v>179</v>
      </c>
      <c r="G12" s="254" t="s">
        <v>180</v>
      </c>
      <c r="H12" s="254" t="s">
        <v>181</v>
      </c>
      <c r="I12" s="254" t="s">
        <v>186</v>
      </c>
      <c r="J12" s="254" t="s">
        <v>182</v>
      </c>
      <c r="K12" s="254" t="s">
        <v>183</v>
      </c>
      <c r="L12" s="254" t="s">
        <v>184</v>
      </c>
      <c r="M12" s="254" t="s">
        <v>185</v>
      </c>
      <c r="N12" s="254" t="s">
        <v>187</v>
      </c>
      <c r="O12" s="254" t="s">
        <v>272</v>
      </c>
      <c r="P12" s="254" t="s">
        <v>273</v>
      </c>
      <c r="Q12" s="426" t="s">
        <v>1</v>
      </c>
    </row>
    <row r="13" spans="1:17" s="9" customFormat="1" ht="18.75" customHeight="1" thickTop="1" x14ac:dyDescent="0.2">
      <c r="A13" s="203" t="str">
        <f>'UBS Jd Colombo'!A9</f>
        <v>ACS (visita domiciliar) - 40hrs</v>
      </c>
      <c r="B13" s="251">
        <f>'UBS Jd Colombo'!B9</f>
        <v>8000</v>
      </c>
      <c r="C13" s="252">
        <f>'UBS Jd Colombo'!C9</f>
        <v>4821</v>
      </c>
      <c r="D13" s="252">
        <f>'UBS Jd Colombo'!D9</f>
        <v>5272</v>
      </c>
      <c r="E13" s="252">
        <f>'UBS Jd Colombo'!E9</f>
        <v>5861</v>
      </c>
      <c r="F13" s="252">
        <f>'UBS Jd Colombo'!F9</f>
        <v>6440</v>
      </c>
      <c r="G13" s="252">
        <f>'UBS Jd Colombo'!G9</f>
        <v>6134</v>
      </c>
      <c r="H13" s="252">
        <f>'UBS Jd Colombo'!H9</f>
        <v>6028</v>
      </c>
      <c r="I13" s="252">
        <f>'UBS Jd Colombo'!I9</f>
        <v>4839</v>
      </c>
      <c r="J13" s="252">
        <f>'UBS Jd Colombo'!J9</f>
        <v>4388</v>
      </c>
      <c r="K13" s="252">
        <f>'UBS Jd Colombo'!K9</f>
        <v>5213</v>
      </c>
      <c r="L13" s="252">
        <f>'UBS Jd Colombo'!L9</f>
        <v>5469</v>
      </c>
      <c r="M13" s="252">
        <f>'UBS Jd Colombo'!M9</f>
        <v>5780</v>
      </c>
      <c r="N13" s="252">
        <f>'UBS Jd Colombo'!N9</f>
        <v>5444</v>
      </c>
      <c r="O13" s="252">
        <f>'UBS Jd Colombo'!O9</f>
        <v>96000</v>
      </c>
      <c r="P13" s="252">
        <f>'UBS Jd Colombo'!P9</f>
        <v>65689</v>
      </c>
      <c r="Q13" s="427">
        <f>'UBS Jd Colombo'!Q9</f>
        <v>0.6842604166666667</v>
      </c>
    </row>
    <row r="14" spans="1:17" s="9" customFormat="1" ht="18.75" customHeight="1" x14ac:dyDescent="0.2">
      <c r="A14" s="203" t="str">
        <f>'UBS Jd Colombo'!A10</f>
        <v>Médico Generalista (consulta) - 40hrs</v>
      </c>
      <c r="B14" s="233">
        <f>'UBS Jd Colombo'!B10</f>
        <v>2912</v>
      </c>
      <c r="C14" s="230">
        <f>'UBS Jd Colombo'!C10</f>
        <v>1901</v>
      </c>
      <c r="D14" s="230">
        <f>'UBS Jd Colombo'!D10</f>
        <v>1406</v>
      </c>
      <c r="E14" s="230">
        <f>'UBS Jd Colombo'!E10</f>
        <v>2522</v>
      </c>
      <c r="F14" s="230">
        <f>'UBS Jd Colombo'!F10</f>
        <v>2024</v>
      </c>
      <c r="G14" s="230">
        <f>'UBS Jd Colombo'!G10</f>
        <v>2133</v>
      </c>
      <c r="H14" s="230">
        <f>'UBS Jd Colombo'!H10</f>
        <v>2367</v>
      </c>
      <c r="I14" s="230">
        <f>'UBS Jd Colombo'!I10</f>
        <v>2256</v>
      </c>
      <c r="J14" s="230">
        <f>'UBS Jd Colombo'!J10</f>
        <v>2551</v>
      </c>
      <c r="K14" s="230">
        <f>'UBS Jd Colombo'!K10</f>
        <v>2473</v>
      </c>
      <c r="L14" s="230">
        <f>'UBS Jd Colombo'!L10</f>
        <v>2262</v>
      </c>
      <c r="M14" s="230">
        <f>'UBS Jd Colombo'!M10</f>
        <v>2437</v>
      </c>
      <c r="N14" s="230">
        <f>'UBS Jd Colombo'!N10</f>
        <v>2962</v>
      </c>
      <c r="O14" s="232">
        <f>'UBS Jd Colombo'!O10</f>
        <v>34944</v>
      </c>
      <c r="P14" s="232">
        <f>'UBS Jd Colombo'!P10</f>
        <v>27294</v>
      </c>
      <c r="Q14" s="428">
        <f>'UBS Jd Colombo'!Q10</f>
        <v>0.78107829670329665</v>
      </c>
    </row>
    <row r="15" spans="1:17" s="9" customFormat="1" ht="18.75" customHeight="1" x14ac:dyDescent="0.2">
      <c r="A15" s="203" t="str">
        <f>'UBS Jd Colombo'!A11</f>
        <v>Enfermeiro  (consulta) - ESF - 40hrs</v>
      </c>
      <c r="B15" s="233">
        <f>'UBS Jd Colombo'!B11</f>
        <v>1092</v>
      </c>
      <c r="C15" s="230">
        <f>'UBS Jd Colombo'!C11</f>
        <v>922</v>
      </c>
      <c r="D15" s="230">
        <f>'UBS Jd Colombo'!D11</f>
        <v>742</v>
      </c>
      <c r="E15" s="230">
        <f>'UBS Jd Colombo'!E11</f>
        <v>965</v>
      </c>
      <c r="F15" s="230">
        <f>'UBS Jd Colombo'!F11</f>
        <v>542</v>
      </c>
      <c r="G15" s="230">
        <f>'UBS Jd Colombo'!G11</f>
        <v>548</v>
      </c>
      <c r="H15" s="230">
        <f>'UBS Jd Colombo'!H11</f>
        <v>600</v>
      </c>
      <c r="I15" s="230">
        <f>'UBS Jd Colombo'!I11</f>
        <v>1002</v>
      </c>
      <c r="J15" s="230">
        <f>'UBS Jd Colombo'!J11</f>
        <v>963</v>
      </c>
      <c r="K15" s="230">
        <f>'UBS Jd Colombo'!K11</f>
        <v>664</v>
      </c>
      <c r="L15" s="230">
        <f>'UBS Jd Colombo'!L11</f>
        <v>709</v>
      </c>
      <c r="M15" s="230">
        <f>'UBS Jd Colombo'!M11</f>
        <v>627</v>
      </c>
      <c r="N15" s="230">
        <f>'UBS Jd Colombo'!N11</f>
        <v>790</v>
      </c>
      <c r="O15" s="232">
        <f>'UBS Jd Colombo'!O11</f>
        <v>13104</v>
      </c>
      <c r="P15" s="232">
        <f>'UBS Jd Colombo'!P11</f>
        <v>9074</v>
      </c>
      <c r="Q15" s="428">
        <f>'UBS Jd Colombo'!Q11</f>
        <v>0.69246031746031744</v>
      </c>
    </row>
    <row r="16" spans="1:17" s="9" customFormat="1" ht="29.25" customHeight="1" x14ac:dyDescent="0.2">
      <c r="A16" s="169" t="str">
        <f>'UBS Jd Colombo'!A12</f>
        <v>Cirurgião Dentista II (atendimento individual)  - 40hrs</v>
      </c>
      <c r="B16" s="233">
        <f>'UBS Jd Colombo'!B12</f>
        <v>216</v>
      </c>
      <c r="C16" s="230">
        <f>'UBS Jd Colombo'!C12</f>
        <v>109</v>
      </c>
      <c r="D16" s="230">
        <f>'UBS Jd Colombo'!D12</f>
        <v>60</v>
      </c>
      <c r="E16" s="230">
        <f>'UBS Jd Colombo'!E12</f>
        <v>116</v>
      </c>
      <c r="F16" s="230">
        <f>'UBS Jd Colombo'!F12</f>
        <v>23</v>
      </c>
      <c r="G16" s="230">
        <f>'UBS Jd Colombo'!G12</f>
        <v>5</v>
      </c>
      <c r="H16" s="230">
        <f>'UBS Jd Colombo'!H12</f>
        <v>10</v>
      </c>
      <c r="I16" s="230">
        <f>'UBS Jd Colombo'!I12</f>
        <v>54</v>
      </c>
      <c r="J16" s="230">
        <f>'UBS Jd Colombo'!J12</f>
        <v>66</v>
      </c>
      <c r="K16" s="230">
        <f>'UBS Jd Colombo'!K12</f>
        <v>95</v>
      </c>
      <c r="L16" s="230">
        <f>'UBS Jd Colombo'!L12</f>
        <v>169</v>
      </c>
      <c r="M16" s="230">
        <f>'UBS Jd Colombo'!M12</f>
        <v>253</v>
      </c>
      <c r="N16" s="230">
        <f>'UBS Jd Colombo'!N12</f>
        <v>91</v>
      </c>
      <c r="O16" s="232">
        <f>'UBS Jd Colombo'!O12</f>
        <v>2592</v>
      </c>
      <c r="P16" s="232">
        <f>'UBS Jd Colombo'!P12</f>
        <v>1051</v>
      </c>
      <c r="Q16" s="428">
        <f>'UBS Jd Colombo'!Q12</f>
        <v>0.40547839506172839</v>
      </c>
    </row>
    <row r="17" spans="1:17" s="9" customFormat="1" ht="29.25" customHeight="1" x14ac:dyDescent="0.2">
      <c r="A17" s="170" t="str">
        <f>'UBS Jd Colombo'!A13</f>
        <v>Cirurgião Dentista II (procedimento individual) - 40hrs</v>
      </c>
      <c r="B17" s="234">
        <f>'UBS Jd Colombo'!B13</f>
        <v>756</v>
      </c>
      <c r="C17" s="231">
        <f>'UBS Jd Colombo'!C13</f>
        <v>309</v>
      </c>
      <c r="D17" s="231">
        <f>'UBS Jd Colombo'!D13</f>
        <v>218</v>
      </c>
      <c r="E17" s="231">
        <f>'UBS Jd Colombo'!E13</f>
        <v>396</v>
      </c>
      <c r="F17" s="231">
        <f>'UBS Jd Colombo'!F13</f>
        <v>5</v>
      </c>
      <c r="G17" s="231">
        <f>'UBS Jd Colombo'!G13</f>
        <v>2</v>
      </c>
      <c r="H17" s="231">
        <f>'UBS Jd Colombo'!H13</f>
        <v>2</v>
      </c>
      <c r="I17" s="231">
        <f>'UBS Jd Colombo'!I13</f>
        <v>88</v>
      </c>
      <c r="J17" s="231">
        <f>'UBS Jd Colombo'!J13</f>
        <v>85</v>
      </c>
      <c r="K17" s="231">
        <f>'UBS Jd Colombo'!K13</f>
        <v>28</v>
      </c>
      <c r="L17" s="231">
        <f>'UBS Jd Colombo'!L13</f>
        <v>242</v>
      </c>
      <c r="M17" s="231">
        <f>'UBS Jd Colombo'!M13</f>
        <v>498</v>
      </c>
      <c r="N17" s="231">
        <f>'UBS Jd Colombo'!N13</f>
        <v>201</v>
      </c>
      <c r="O17" s="264">
        <f>'UBS Jd Colombo'!O13</f>
        <v>9072</v>
      </c>
      <c r="P17" s="408">
        <f>'UBS Jd Colombo'!P13</f>
        <v>2074</v>
      </c>
      <c r="Q17" s="433">
        <f>'UBS Jd Colombo'!Q13</f>
        <v>0.22861552028218696</v>
      </c>
    </row>
    <row r="18" spans="1:17" s="9" customFormat="1" ht="29.25" customHeight="1" x14ac:dyDescent="0.2">
      <c r="A18" s="169" t="str">
        <f>'UBS Jd Colombo'!A14</f>
        <v>Cirurgião Dentista I (atendimento individual) - 40hrs Mariene</v>
      </c>
      <c r="B18" s="233">
        <f>'UBS Jd Colombo'!B14</f>
        <v>384</v>
      </c>
      <c r="C18" s="230">
        <f>'UBS Jd Colombo'!C14</f>
        <v>226</v>
      </c>
      <c r="D18" s="230">
        <f>'UBS Jd Colombo'!D14</f>
        <v>215</v>
      </c>
      <c r="E18" s="230">
        <f>'UBS Jd Colombo'!E14</f>
        <v>262</v>
      </c>
      <c r="F18" s="230">
        <f>'UBS Jd Colombo'!F14</f>
        <v>35</v>
      </c>
      <c r="G18" s="230">
        <f>'UBS Jd Colombo'!G14</f>
        <v>39</v>
      </c>
      <c r="H18" s="230">
        <f>'UBS Jd Colombo'!H14</f>
        <v>73</v>
      </c>
      <c r="I18" s="230">
        <f>'UBS Jd Colombo'!I14</f>
        <v>129</v>
      </c>
      <c r="J18" s="230">
        <f>'UBS Jd Colombo'!J14</f>
        <v>138</v>
      </c>
      <c r="K18" s="230">
        <f>'UBS Jd Colombo'!K14</f>
        <v>513</v>
      </c>
      <c r="L18" s="230">
        <f>'UBS Jd Colombo'!L14</f>
        <v>74</v>
      </c>
      <c r="M18" s="230">
        <f>'UBS Jd Colombo'!M14</f>
        <v>33</v>
      </c>
      <c r="N18" s="230">
        <f>'UBS Jd Colombo'!N14</f>
        <v>237</v>
      </c>
      <c r="O18" s="232">
        <f>'UBS Jd Colombo'!O14</f>
        <v>4608</v>
      </c>
      <c r="P18" s="232">
        <f>'UBS Jd Colombo'!P14</f>
        <v>1974</v>
      </c>
      <c r="Q18" s="428">
        <f>'UBS Jd Colombo'!Q14</f>
        <v>0.42838541666666669</v>
      </c>
    </row>
    <row r="19" spans="1:17" s="9" customFormat="1" ht="29.25" customHeight="1" x14ac:dyDescent="0.2">
      <c r="A19" s="169" t="str">
        <f>'UBS Jd Colombo'!A15</f>
        <v>Cirurgião Dentista I (prodecimento individual) - 40hrs</v>
      </c>
      <c r="B19" s="233">
        <f>'UBS Jd Colombo'!B15</f>
        <v>1344</v>
      </c>
      <c r="C19" s="230">
        <f>'UBS Jd Colombo'!C15</f>
        <v>241</v>
      </c>
      <c r="D19" s="230">
        <f>'UBS Jd Colombo'!D15</f>
        <v>296</v>
      </c>
      <c r="E19" s="230">
        <f>'UBS Jd Colombo'!E15</f>
        <v>294</v>
      </c>
      <c r="F19" s="230">
        <f>'UBS Jd Colombo'!F15</f>
        <v>19</v>
      </c>
      <c r="G19" s="230">
        <f>'UBS Jd Colombo'!G15</f>
        <v>13</v>
      </c>
      <c r="H19" s="230">
        <f>'UBS Jd Colombo'!H15</f>
        <v>39</v>
      </c>
      <c r="I19" s="230">
        <f>'UBS Jd Colombo'!I15</f>
        <v>91</v>
      </c>
      <c r="J19" s="230">
        <f>'UBS Jd Colombo'!J15</f>
        <v>191</v>
      </c>
      <c r="K19" s="230">
        <f>'UBS Jd Colombo'!K15</f>
        <v>184</v>
      </c>
      <c r="L19" s="230">
        <f>'UBS Jd Colombo'!L15</f>
        <v>88</v>
      </c>
      <c r="M19" s="230">
        <f>'UBS Jd Colombo'!M15</f>
        <v>73</v>
      </c>
      <c r="N19" s="230">
        <f>'UBS Jd Colombo'!N15</f>
        <v>448</v>
      </c>
      <c r="O19" s="232">
        <f>'UBS Jd Colombo'!O15</f>
        <v>16128</v>
      </c>
      <c r="P19" s="232">
        <f>'UBS Jd Colombo'!P15</f>
        <v>1977</v>
      </c>
      <c r="Q19" s="428">
        <f>'UBS Jd Colombo'!Q15</f>
        <v>0.12258184523809523</v>
      </c>
    </row>
    <row r="20" spans="1:17" s="9" customFormat="1" ht="23.25" customHeight="1" x14ac:dyDescent="0.2">
      <c r="A20" s="169" t="str">
        <f>'UBS Jd Colombo'!A16</f>
        <v>Cirurgião Protesista (consulta) - 30hs</v>
      </c>
      <c r="B20" s="233">
        <f>'UBS Jd Colombo'!B16</f>
        <v>360</v>
      </c>
      <c r="C20" s="230">
        <f>'UBS Jd Colombo'!C16</f>
        <v>143</v>
      </c>
      <c r="D20" s="230">
        <f>'UBS Jd Colombo'!D16</f>
        <v>107</v>
      </c>
      <c r="E20" s="230">
        <f>'UBS Jd Colombo'!E16</f>
        <v>63</v>
      </c>
      <c r="F20" s="230">
        <f>'UBS Jd Colombo'!F16</f>
        <v>41</v>
      </c>
      <c r="G20" s="230">
        <f>'UBS Jd Colombo'!G16</f>
        <v>40</v>
      </c>
      <c r="H20" s="230">
        <f>'UBS Jd Colombo'!H16</f>
        <v>14</v>
      </c>
      <c r="I20" s="230">
        <f>'UBS Jd Colombo'!I16</f>
        <v>77</v>
      </c>
      <c r="J20" s="230">
        <f>'UBS Jd Colombo'!J16</f>
        <v>91</v>
      </c>
      <c r="K20" s="230">
        <f>'UBS Jd Colombo'!K16</f>
        <v>82</v>
      </c>
      <c r="L20" s="230">
        <f>'UBS Jd Colombo'!L16</f>
        <v>72</v>
      </c>
      <c r="M20" s="230">
        <f>'UBS Jd Colombo'!M16</f>
        <v>41</v>
      </c>
      <c r="N20" s="230">
        <f>'UBS Jd Colombo'!N16</f>
        <v>0</v>
      </c>
      <c r="O20" s="232">
        <f>'UBS Jd Colombo'!O16</f>
        <v>4320</v>
      </c>
      <c r="P20" s="232">
        <f>'UBS Jd Colombo'!P16</f>
        <v>771</v>
      </c>
      <c r="Q20" s="428">
        <f>'UBS Jd Colombo'!Q16</f>
        <v>0.17847222222222223</v>
      </c>
    </row>
    <row r="21" spans="1:17" s="9" customFormat="1" ht="18.75" customHeight="1" thickBot="1" x14ac:dyDescent="0.25">
      <c r="A21" s="215" t="str">
        <f>'UBS Jd Colombo'!A17</f>
        <v>Nº de Proteses Entregues</v>
      </c>
      <c r="B21" s="267">
        <f>'UBS Jd Colombo'!B17</f>
        <v>120</v>
      </c>
      <c r="C21" s="264">
        <f>'UBS Jd Colombo'!C17</f>
        <v>47</v>
      </c>
      <c r="D21" s="264">
        <f>'UBS Jd Colombo'!D17</f>
        <v>98</v>
      </c>
      <c r="E21" s="264">
        <f>'UBS Jd Colombo'!E17</f>
        <v>43</v>
      </c>
      <c r="F21" s="264">
        <f>'UBS Jd Colombo'!F17</f>
        <v>0</v>
      </c>
      <c r="G21" s="264">
        <f>'UBS Jd Colombo'!G17</f>
        <v>0</v>
      </c>
      <c r="H21" s="264">
        <f>'UBS Jd Colombo'!H17</f>
        <v>11</v>
      </c>
      <c r="I21" s="264">
        <f>'UBS Jd Colombo'!I17</f>
        <v>28</v>
      </c>
      <c r="J21" s="264">
        <f>'UBS Jd Colombo'!J17</f>
        <v>21</v>
      </c>
      <c r="K21" s="264">
        <f>'UBS Jd Colombo'!K17</f>
        <v>23</v>
      </c>
      <c r="L21" s="264">
        <f>'UBS Jd Colombo'!L17</f>
        <v>9</v>
      </c>
      <c r="M21" s="264">
        <f>'UBS Jd Colombo'!M17</f>
        <v>4</v>
      </c>
      <c r="N21" s="264">
        <f>'UBS Jd Colombo'!N17</f>
        <v>0</v>
      </c>
      <c r="O21" s="264">
        <f>'UBS Jd Colombo'!O17</f>
        <v>1440</v>
      </c>
      <c r="P21" s="408">
        <f>'UBS Jd Colombo'!P17</f>
        <v>284</v>
      </c>
      <c r="Q21" s="429">
        <f>'UBS Jd Colombo'!Q17</f>
        <v>0.19722222222222222</v>
      </c>
    </row>
    <row r="22" spans="1:17" s="9" customFormat="1" ht="12.75" x14ac:dyDescent="0.2">
      <c r="A22" s="332" t="str">
        <f>'UBS Jd Colombo'!A18</f>
        <v>SOMA</v>
      </c>
      <c r="B22" s="268">
        <f>'UBS Jd Colombo'!B18</f>
        <v>15184</v>
      </c>
      <c r="C22" s="248">
        <f>'UBS Jd Colombo'!C18</f>
        <v>8719</v>
      </c>
      <c r="D22" s="248">
        <f>'UBS Jd Colombo'!D18</f>
        <v>8414</v>
      </c>
      <c r="E22" s="248">
        <f>'UBS Jd Colombo'!E18</f>
        <v>10522</v>
      </c>
      <c r="F22" s="248">
        <f>'UBS Jd Colombo'!F18</f>
        <v>9129</v>
      </c>
      <c r="G22" s="248">
        <f>'UBS Jd Colombo'!G18</f>
        <v>8914</v>
      </c>
      <c r="H22" s="248">
        <f>'UBS Jd Colombo'!H18</f>
        <v>9144</v>
      </c>
      <c r="I22" s="248">
        <f>'UBS Jd Colombo'!I18</f>
        <v>8564</v>
      </c>
      <c r="J22" s="248">
        <f>'UBS Jd Colombo'!J18</f>
        <v>8494</v>
      </c>
      <c r="K22" s="248">
        <f>'UBS Jd Colombo'!K18</f>
        <v>9275</v>
      </c>
      <c r="L22" s="248">
        <f>'UBS Jd Colombo'!L18</f>
        <v>9094</v>
      </c>
      <c r="M22" s="248">
        <f>'UBS Jd Colombo'!M18</f>
        <v>9746</v>
      </c>
      <c r="N22" s="248">
        <f>'UBS Jd Colombo'!N18</f>
        <v>10173</v>
      </c>
      <c r="O22" s="248">
        <f>'UBS Jd Colombo'!O18</f>
        <v>182208</v>
      </c>
      <c r="P22" s="248">
        <f>'UBS Jd Colombo'!P18</f>
        <v>110188</v>
      </c>
      <c r="Q22" s="434">
        <f>'UBS Jd Colombo'!Q18</f>
        <v>0.60473744292237441</v>
      </c>
    </row>
    <row r="23" spans="1:17" customFormat="1" ht="15.75" x14ac:dyDescent="0.25">
      <c r="A23" s="333"/>
      <c r="B23" s="322"/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435"/>
    </row>
    <row r="24" spans="1:17" ht="8.25" customHeight="1" x14ac:dyDescent="0.25">
      <c r="B24" s="321"/>
      <c r="C24" s="321"/>
      <c r="D24" s="321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1"/>
      <c r="P24" s="321"/>
      <c r="Q24" s="431"/>
    </row>
    <row r="25" spans="1:17" ht="15.75" customHeight="1" x14ac:dyDescent="0.25">
      <c r="A25" s="246" t="s">
        <v>295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409"/>
      <c r="P25" s="409"/>
      <c r="Q25" s="436"/>
    </row>
    <row r="26" spans="1:17" ht="26.25" thickBot="1" x14ac:dyDescent="0.3">
      <c r="A26" s="193" t="s">
        <v>3</v>
      </c>
      <c r="B26" s="270" t="s">
        <v>4</v>
      </c>
      <c r="C26" s="254" t="s">
        <v>176</v>
      </c>
      <c r="D26" s="254" t="s">
        <v>177</v>
      </c>
      <c r="E26" s="254" t="s">
        <v>178</v>
      </c>
      <c r="F26" s="254" t="s">
        <v>179</v>
      </c>
      <c r="G26" s="254" t="s">
        <v>180</v>
      </c>
      <c r="H26" s="254" t="s">
        <v>181</v>
      </c>
      <c r="I26" s="254" t="s">
        <v>186</v>
      </c>
      <c r="J26" s="254" t="s">
        <v>182</v>
      </c>
      <c r="K26" s="254" t="s">
        <v>183</v>
      </c>
      <c r="L26" s="254" t="s">
        <v>184</v>
      </c>
      <c r="M26" s="254" t="s">
        <v>185</v>
      </c>
      <c r="N26" s="254" t="s">
        <v>187</v>
      </c>
      <c r="O26" s="254" t="s">
        <v>272</v>
      </c>
      <c r="P26" s="254" t="s">
        <v>273</v>
      </c>
      <c r="Q26" s="426" t="s">
        <v>1</v>
      </c>
    </row>
    <row r="27" spans="1:17" ht="18.75" customHeight="1" thickTop="1" x14ac:dyDescent="0.25">
      <c r="A27" s="415" t="s">
        <v>202</v>
      </c>
      <c r="B27" s="236">
        <f>'UBS Vila Dalva'!B9</f>
        <v>6000</v>
      </c>
      <c r="C27" s="271">
        <f>'UBS Vila Dalva'!C9</f>
        <v>5264</v>
      </c>
      <c r="D27" s="271">
        <f>'UBS Vila Dalva'!D9</f>
        <v>5106</v>
      </c>
      <c r="E27" s="271">
        <f>'UBS Vila Dalva'!E9</f>
        <v>5800</v>
      </c>
      <c r="F27" s="271">
        <f>'UBS Vila Dalva'!F9</f>
        <v>4993</v>
      </c>
      <c r="G27" s="271">
        <f>'UBS Vila Dalva'!G9</f>
        <v>4945</v>
      </c>
      <c r="H27" s="271">
        <f>'UBS Vila Dalva'!H9</f>
        <v>4925</v>
      </c>
      <c r="I27" s="271">
        <f>'UBS Vila Dalva'!I9</f>
        <v>4249</v>
      </c>
      <c r="J27" s="271">
        <f>'UBS Vila Dalva'!J9</f>
        <v>4936</v>
      </c>
      <c r="K27" s="271">
        <f>'UBS Vila Dalva'!K9</f>
        <v>4839</v>
      </c>
      <c r="L27" s="271">
        <f>'UBS Vila Dalva'!L9</f>
        <v>4765</v>
      </c>
      <c r="M27" s="271">
        <f>'UBS Vila Dalva'!M9</f>
        <v>5099</v>
      </c>
      <c r="N27" s="379">
        <f>'UBS Vila Dalva'!N9</f>
        <v>4917</v>
      </c>
      <c r="O27" s="410">
        <f>'UBS Vila Dalva'!O9</f>
        <v>72000</v>
      </c>
      <c r="P27" s="410">
        <f>'UBS Vila Dalva'!P9</f>
        <v>59838</v>
      </c>
      <c r="Q27" s="437">
        <f>'UBS Vila Dalva'!Q9</f>
        <v>0.83108333333333329</v>
      </c>
    </row>
    <row r="28" spans="1:17" ht="18.75" customHeight="1" x14ac:dyDescent="0.25">
      <c r="A28" s="415" t="s">
        <v>212</v>
      </c>
      <c r="B28" s="236">
        <f>'UBS Vila Dalva'!B10</f>
        <v>2080</v>
      </c>
      <c r="C28" s="271">
        <f>'UBS Vila Dalva'!C10</f>
        <v>2040</v>
      </c>
      <c r="D28" s="271">
        <f>'UBS Vila Dalva'!D10</f>
        <v>1711</v>
      </c>
      <c r="E28" s="271">
        <f>'UBS Vila Dalva'!E10</f>
        <v>2394</v>
      </c>
      <c r="F28" s="271">
        <f>'UBS Vila Dalva'!F10</f>
        <v>1773</v>
      </c>
      <c r="G28" s="271">
        <f>'UBS Vila Dalva'!G10</f>
        <v>2033</v>
      </c>
      <c r="H28" s="271">
        <f>'UBS Vila Dalva'!H10</f>
        <v>2254</v>
      </c>
      <c r="I28" s="271">
        <f>'UBS Vila Dalva'!I10</f>
        <v>2056</v>
      </c>
      <c r="J28" s="271">
        <f>'UBS Vila Dalva'!J10</f>
        <v>2150</v>
      </c>
      <c r="K28" s="271">
        <f>'UBS Vila Dalva'!K10</f>
        <v>1915</v>
      </c>
      <c r="L28" s="271">
        <f>'UBS Vila Dalva'!L10</f>
        <v>1857</v>
      </c>
      <c r="M28" s="271">
        <f>'UBS Vila Dalva'!M10</f>
        <v>1841</v>
      </c>
      <c r="N28" s="379">
        <f>'UBS Vila Dalva'!N10</f>
        <v>1675</v>
      </c>
      <c r="O28" s="410">
        <f>'UBS Vila Dalva'!O10</f>
        <v>24960</v>
      </c>
      <c r="P28" s="410">
        <f>'UBS Vila Dalva'!P10</f>
        <v>23699</v>
      </c>
      <c r="Q28" s="437">
        <f>'UBS Vila Dalva'!Q10</f>
        <v>0.94947916666666665</v>
      </c>
    </row>
    <row r="29" spans="1:17" ht="18.75" customHeight="1" x14ac:dyDescent="0.25">
      <c r="A29" s="415" t="s">
        <v>200</v>
      </c>
      <c r="B29" s="236">
        <f>'UBS Vila Dalva'!B11</f>
        <v>780</v>
      </c>
      <c r="C29" s="271">
        <f>'UBS Vila Dalva'!C11</f>
        <v>910</v>
      </c>
      <c r="D29" s="271">
        <f>'UBS Vila Dalva'!D11</f>
        <v>924</v>
      </c>
      <c r="E29" s="271">
        <f>'UBS Vila Dalva'!E11</f>
        <v>1087</v>
      </c>
      <c r="F29" s="271">
        <f>'UBS Vila Dalva'!F11</f>
        <v>611</v>
      </c>
      <c r="G29" s="271">
        <f>'UBS Vila Dalva'!G11</f>
        <v>387</v>
      </c>
      <c r="H29" s="271">
        <f>'UBS Vila Dalva'!H11</f>
        <v>315</v>
      </c>
      <c r="I29" s="271">
        <f>'UBS Vila Dalva'!I11</f>
        <v>324</v>
      </c>
      <c r="J29" s="271">
        <f>'UBS Vila Dalva'!J11</f>
        <v>369</v>
      </c>
      <c r="K29" s="271">
        <f>'UBS Vila Dalva'!K11</f>
        <v>397</v>
      </c>
      <c r="L29" s="271">
        <f>'UBS Vila Dalva'!L11</f>
        <v>385</v>
      </c>
      <c r="M29" s="271">
        <f>'UBS Vila Dalva'!M11</f>
        <v>341</v>
      </c>
      <c r="N29" s="379">
        <f>'UBS Vila Dalva'!N11</f>
        <v>514</v>
      </c>
      <c r="O29" s="410">
        <f>'UBS Vila Dalva'!O11</f>
        <v>9360</v>
      </c>
      <c r="P29" s="410">
        <f>'UBS Vila Dalva'!P11</f>
        <v>6564</v>
      </c>
      <c r="Q29" s="437">
        <f>'UBS Vila Dalva'!Q11</f>
        <v>0.70128205128205123</v>
      </c>
    </row>
    <row r="30" spans="1:17" ht="27" customHeight="1" x14ac:dyDescent="0.25">
      <c r="A30" s="415" t="s">
        <v>213</v>
      </c>
      <c r="B30" s="236">
        <f>'UBS Vila Dalva'!B12</f>
        <v>432</v>
      </c>
      <c r="C30" s="271">
        <f>'UBS Vila Dalva'!C12</f>
        <v>281</v>
      </c>
      <c r="D30" s="271">
        <f>'UBS Vila Dalva'!D12</f>
        <v>271</v>
      </c>
      <c r="E30" s="271">
        <f>'UBS Vila Dalva'!E12</f>
        <v>257</v>
      </c>
      <c r="F30" s="271">
        <f>'UBS Vila Dalva'!F12</f>
        <v>253</v>
      </c>
      <c r="G30" s="271">
        <f>'UBS Vila Dalva'!G12</f>
        <v>242</v>
      </c>
      <c r="H30" s="271">
        <f>'UBS Vila Dalva'!H12</f>
        <v>290</v>
      </c>
      <c r="I30" s="271">
        <f>'UBS Vila Dalva'!I12</f>
        <v>270</v>
      </c>
      <c r="J30" s="271">
        <f>'UBS Vila Dalva'!J12</f>
        <v>298</v>
      </c>
      <c r="K30" s="271">
        <f>'UBS Vila Dalva'!K12</f>
        <v>297</v>
      </c>
      <c r="L30" s="271">
        <f>'UBS Vila Dalva'!L12</f>
        <v>88</v>
      </c>
      <c r="M30" s="271">
        <f>'UBS Vila Dalva'!M12</f>
        <v>131</v>
      </c>
      <c r="N30" s="379">
        <f>'UBS Vila Dalva'!N12</f>
        <v>375</v>
      </c>
      <c r="O30" s="410">
        <f>'UBS Vila Dalva'!O12</f>
        <v>5184</v>
      </c>
      <c r="P30" s="410">
        <f>'UBS Vila Dalva'!P12</f>
        <v>3053</v>
      </c>
      <c r="Q30" s="437">
        <f>'UBS Vila Dalva'!Q12</f>
        <v>0.58892746913580252</v>
      </c>
    </row>
    <row r="31" spans="1:17" ht="27" customHeight="1" thickBot="1" x14ac:dyDescent="0.3">
      <c r="A31" s="415" t="s">
        <v>214</v>
      </c>
      <c r="B31" s="236">
        <f>'UBS Vila Dalva'!B13</f>
        <v>1512</v>
      </c>
      <c r="C31" s="271">
        <f>'UBS Vila Dalva'!C13</f>
        <v>543</v>
      </c>
      <c r="D31" s="271">
        <f>'UBS Vila Dalva'!D13</f>
        <v>389</v>
      </c>
      <c r="E31" s="271">
        <f>'UBS Vila Dalva'!E13</f>
        <v>479</v>
      </c>
      <c r="F31" s="271">
        <f>'UBS Vila Dalva'!F13</f>
        <v>382</v>
      </c>
      <c r="G31" s="271">
        <f>'UBS Vila Dalva'!G13</f>
        <v>444</v>
      </c>
      <c r="H31" s="271">
        <f>'UBS Vila Dalva'!H13</f>
        <v>418</v>
      </c>
      <c r="I31" s="271">
        <f>'UBS Vila Dalva'!I13</f>
        <v>432</v>
      </c>
      <c r="J31" s="271">
        <f>'UBS Vila Dalva'!J13</f>
        <v>461</v>
      </c>
      <c r="K31" s="271">
        <f>'UBS Vila Dalva'!K13</f>
        <v>579</v>
      </c>
      <c r="L31" s="271">
        <f>'UBS Vila Dalva'!L13</f>
        <v>0</v>
      </c>
      <c r="M31" s="271">
        <f>'UBS Vila Dalva'!M13</f>
        <v>5</v>
      </c>
      <c r="N31" s="379">
        <f>'UBS Vila Dalva'!N13</f>
        <v>922</v>
      </c>
      <c r="O31" s="410">
        <f>'UBS Vila Dalva'!O13</f>
        <v>18144</v>
      </c>
      <c r="P31" s="410">
        <f>'UBS Vila Dalva'!P13</f>
        <v>5054</v>
      </c>
      <c r="Q31" s="437">
        <f>'UBS Vila Dalva'!Q13</f>
        <v>0.2785493827160494</v>
      </c>
    </row>
    <row r="32" spans="1:17" ht="15.75" thickBot="1" x14ac:dyDescent="0.3">
      <c r="A32" s="335" t="str">
        <f>'UBS E NASF Malta Cardoso'!A19</f>
        <v>SOMA</v>
      </c>
      <c r="B32" s="265">
        <f>'UBS Vila Dalva'!B14</f>
        <v>10804</v>
      </c>
      <c r="C32" s="316">
        <f>'UBS Vila Dalva'!C14</f>
        <v>9038</v>
      </c>
      <c r="D32" s="316">
        <f>'UBS Vila Dalva'!D14</f>
        <v>8401</v>
      </c>
      <c r="E32" s="316">
        <f>'UBS Vila Dalva'!E14</f>
        <v>10017</v>
      </c>
      <c r="F32" s="316">
        <f>'UBS Vila Dalva'!F14</f>
        <v>8012</v>
      </c>
      <c r="G32" s="316">
        <f>'UBS Vila Dalva'!G14</f>
        <v>8051</v>
      </c>
      <c r="H32" s="316">
        <f>'UBS Vila Dalva'!H14</f>
        <v>8202</v>
      </c>
      <c r="I32" s="316">
        <f>'UBS Vila Dalva'!I14</f>
        <v>7331</v>
      </c>
      <c r="J32" s="316">
        <f>'UBS Vila Dalva'!J14</f>
        <v>8214</v>
      </c>
      <c r="K32" s="316">
        <f>'UBS Vila Dalva'!K14</f>
        <v>8027</v>
      </c>
      <c r="L32" s="316">
        <f>'UBS Vila Dalva'!L14</f>
        <v>7095</v>
      </c>
      <c r="M32" s="316">
        <f>'UBS Vila Dalva'!M14</f>
        <v>7417</v>
      </c>
      <c r="N32" s="316">
        <f>'UBS Vila Dalva'!N14</f>
        <v>8403</v>
      </c>
      <c r="O32" s="315">
        <f>'UBS Vila Dalva'!O14</f>
        <v>129648</v>
      </c>
      <c r="P32" s="315">
        <f>'UBS Vila Dalva'!P14</f>
        <v>98208</v>
      </c>
      <c r="Q32" s="430">
        <f>'UBS Vila Dalva'!Q14</f>
        <v>0.75749722325064794</v>
      </c>
    </row>
    <row r="33" spans="1:17" x14ac:dyDescent="0.25">
      <c r="B33" s="321"/>
      <c r="C33" s="321"/>
      <c r="D33" s="321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431"/>
    </row>
    <row r="34" spans="1:17" ht="15.75" x14ac:dyDescent="0.25">
      <c r="A34" s="241" t="s">
        <v>296</v>
      </c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312"/>
      <c r="P34" s="312"/>
      <c r="Q34" s="432"/>
    </row>
    <row r="35" spans="1:17" ht="26.25" thickBot="1" x14ac:dyDescent="0.3">
      <c r="A35" s="196" t="s">
        <v>3</v>
      </c>
      <c r="B35" s="270" t="s">
        <v>4</v>
      </c>
      <c r="C35" s="254" t="s">
        <v>176</v>
      </c>
      <c r="D35" s="254" t="s">
        <v>177</v>
      </c>
      <c r="E35" s="254" t="s">
        <v>178</v>
      </c>
      <c r="F35" s="254" t="s">
        <v>179</v>
      </c>
      <c r="G35" s="254" t="s">
        <v>180</v>
      </c>
      <c r="H35" s="254" t="s">
        <v>181</v>
      </c>
      <c r="I35" s="254" t="s">
        <v>186</v>
      </c>
      <c r="J35" s="254" t="s">
        <v>182</v>
      </c>
      <c r="K35" s="254" t="s">
        <v>183</v>
      </c>
      <c r="L35" s="254" t="s">
        <v>184</v>
      </c>
      <c r="M35" s="254" t="s">
        <v>185</v>
      </c>
      <c r="N35" s="254" t="s">
        <v>187</v>
      </c>
      <c r="O35" s="254" t="s">
        <v>272</v>
      </c>
      <c r="P35" s="254" t="s">
        <v>273</v>
      </c>
      <c r="Q35" s="426" t="s">
        <v>1</v>
      </c>
    </row>
    <row r="36" spans="1:17" ht="17.25" customHeight="1" thickTop="1" x14ac:dyDescent="0.25">
      <c r="A36" s="169" t="str">
        <f>'UBS  e NASF Jardim Boa Vista'!A9</f>
        <v>ACS (visita domiciliar) - 40hrs</v>
      </c>
      <c r="B36" s="236">
        <f>'UBS  e NASF Jardim Boa Vista'!B9</f>
        <v>8400</v>
      </c>
      <c r="C36" s="271">
        <f>'UBS  e NASF Jardim Boa Vista'!C9</f>
        <v>4010</v>
      </c>
      <c r="D36" s="271">
        <f>'UBS  e NASF Jardim Boa Vista'!D9</f>
        <v>4429</v>
      </c>
      <c r="E36" s="271">
        <f>'UBS  e NASF Jardim Boa Vista'!E9</f>
        <v>4930</v>
      </c>
      <c r="F36" s="271">
        <f>'UBS  e NASF Jardim Boa Vista'!F9</f>
        <v>3662</v>
      </c>
      <c r="G36" s="271">
        <f>'UBS  e NASF Jardim Boa Vista'!G9</f>
        <v>3164</v>
      </c>
      <c r="H36" s="271">
        <f>'UBS  e NASF Jardim Boa Vista'!H9</f>
        <v>1653</v>
      </c>
      <c r="I36" s="271">
        <f>'UBS  e NASF Jardim Boa Vista'!I9</f>
        <v>3869</v>
      </c>
      <c r="J36" s="271">
        <f>'UBS  e NASF Jardim Boa Vista'!J9</f>
        <v>4473</v>
      </c>
      <c r="K36" s="271">
        <f>'UBS  e NASF Jardim Boa Vista'!K9</f>
        <v>4437</v>
      </c>
      <c r="L36" s="271">
        <f>'UBS  e NASF Jardim Boa Vista'!L9</f>
        <v>4324</v>
      </c>
      <c r="M36" s="271">
        <f>'UBS  e NASF Jardim Boa Vista'!M9</f>
        <v>5155</v>
      </c>
      <c r="N36" s="379">
        <f>'UBS  e NASF Jardim Boa Vista'!N9</f>
        <v>5971</v>
      </c>
      <c r="O36" s="410">
        <f>'UBS  e NASF Jardim Boa Vista'!O9</f>
        <v>100800</v>
      </c>
      <c r="P36" s="410">
        <f>'UBS  e NASF Jardim Boa Vista'!P9</f>
        <v>50077</v>
      </c>
      <c r="Q36" s="437">
        <f>'UBS  e NASF Jardim Boa Vista'!Q9</f>
        <v>0.49679563492063494</v>
      </c>
    </row>
    <row r="37" spans="1:17" ht="19.5" customHeight="1" x14ac:dyDescent="0.25">
      <c r="A37" s="169" t="str">
        <f>'UBS  e NASF Jardim Boa Vista'!A10</f>
        <v>Médico Generalista (consulta) - 40hrs</v>
      </c>
      <c r="B37" s="236">
        <f>'UBS  e NASF Jardim Boa Vista'!B10</f>
        <v>3328</v>
      </c>
      <c r="C37" s="271">
        <f>'UBS  e NASF Jardim Boa Vista'!C10</f>
        <v>1300</v>
      </c>
      <c r="D37" s="271">
        <f>'UBS  e NASF Jardim Boa Vista'!D10</f>
        <v>2029</v>
      </c>
      <c r="E37" s="271">
        <f>'UBS  e NASF Jardim Boa Vista'!E10</f>
        <v>2542</v>
      </c>
      <c r="F37" s="271">
        <f>'UBS  e NASF Jardim Boa Vista'!F10</f>
        <v>2514</v>
      </c>
      <c r="G37" s="271">
        <f>'UBS  e NASF Jardim Boa Vista'!G10</f>
        <v>2686</v>
      </c>
      <c r="H37" s="271">
        <f>'UBS  e NASF Jardim Boa Vista'!H10</f>
        <v>2309</v>
      </c>
      <c r="I37" s="271">
        <f>'UBS  e NASF Jardim Boa Vista'!I10</f>
        <v>2156</v>
      </c>
      <c r="J37" s="271">
        <f>'UBS  e NASF Jardim Boa Vista'!J10</f>
        <v>2555</v>
      </c>
      <c r="K37" s="271">
        <f>'UBS  e NASF Jardim Boa Vista'!K10</f>
        <v>2214</v>
      </c>
      <c r="L37" s="271">
        <f>'UBS  e NASF Jardim Boa Vista'!L10</f>
        <v>1708</v>
      </c>
      <c r="M37" s="271">
        <f>'UBS  e NASF Jardim Boa Vista'!M10</f>
        <v>2014</v>
      </c>
      <c r="N37" s="379">
        <f>'UBS  e NASF Jardim Boa Vista'!N10</f>
        <v>2295</v>
      </c>
      <c r="O37" s="410">
        <f>'UBS  e NASF Jardim Boa Vista'!O10</f>
        <v>36192</v>
      </c>
      <c r="P37" s="410">
        <f>'UBS  e NASF Jardim Boa Vista'!P10</f>
        <v>26322</v>
      </c>
      <c r="Q37" s="437">
        <f>'UBS  e NASF Jardim Boa Vista'!Q10</f>
        <v>0.72728779840848812</v>
      </c>
    </row>
    <row r="38" spans="1:17" ht="17.25" customHeight="1" x14ac:dyDescent="0.25">
      <c r="A38" s="169" t="str">
        <f>'UBS  e NASF Jardim Boa Vista'!A11</f>
        <v xml:space="preserve">Enfermeiro (consulta) - ESF - 40hrs </v>
      </c>
      <c r="B38" s="236">
        <f>'UBS  e NASF Jardim Boa Vista'!B11</f>
        <v>1248</v>
      </c>
      <c r="C38" s="271">
        <f>'UBS  e NASF Jardim Boa Vista'!C11</f>
        <v>550</v>
      </c>
      <c r="D38" s="271">
        <f>'UBS  e NASF Jardim Boa Vista'!D11</f>
        <v>635</v>
      </c>
      <c r="E38" s="271">
        <f>'UBS  e NASF Jardim Boa Vista'!E11</f>
        <v>771</v>
      </c>
      <c r="F38" s="271">
        <f>'UBS  e NASF Jardim Boa Vista'!F11</f>
        <v>559</v>
      </c>
      <c r="G38" s="271">
        <f>'UBS  e NASF Jardim Boa Vista'!G11</f>
        <v>21</v>
      </c>
      <c r="H38" s="271">
        <f>'UBS  e NASF Jardim Boa Vista'!H11</f>
        <v>57</v>
      </c>
      <c r="I38" s="271">
        <f>'UBS  e NASF Jardim Boa Vista'!I11</f>
        <v>246</v>
      </c>
      <c r="J38" s="271">
        <f>'UBS  e NASF Jardim Boa Vista'!J11</f>
        <v>750</v>
      </c>
      <c r="K38" s="271">
        <f>'UBS  e NASF Jardim Boa Vista'!K11</f>
        <v>751</v>
      </c>
      <c r="L38" s="271">
        <f>'UBS  e NASF Jardim Boa Vista'!L11</f>
        <v>890</v>
      </c>
      <c r="M38" s="271">
        <f>'UBS  e NASF Jardim Boa Vista'!M11</f>
        <v>729</v>
      </c>
      <c r="N38" s="379">
        <f>'UBS  e NASF Jardim Boa Vista'!N11</f>
        <v>826</v>
      </c>
      <c r="O38" s="410">
        <f>'UBS  e NASF Jardim Boa Vista'!O11</f>
        <v>13572</v>
      </c>
      <c r="P38" s="410">
        <f>'UBS  e NASF Jardim Boa Vista'!P11</f>
        <v>6785</v>
      </c>
      <c r="Q38" s="437">
        <f>'UBS  e NASF Jardim Boa Vista'!Q11</f>
        <v>0.49992631889183614</v>
      </c>
    </row>
    <row r="39" spans="1:17" x14ac:dyDescent="0.25">
      <c r="A39" s="169" t="str">
        <f>'UBS  e NASF Jardim Boa Vista'!A12</f>
        <v>Cirurgião Dentista - ESF I (atendimento individual) - 40hrs</v>
      </c>
      <c r="B39" s="236">
        <f>'UBS  e NASF Jardim Boa Vista'!B12</f>
        <v>576</v>
      </c>
      <c r="C39" s="271">
        <f>'UBS  e NASF Jardim Boa Vista'!C12</f>
        <v>237</v>
      </c>
      <c r="D39" s="271">
        <f>'UBS  e NASF Jardim Boa Vista'!D12</f>
        <v>202</v>
      </c>
      <c r="E39" s="271">
        <f>'UBS  e NASF Jardim Boa Vista'!E12</f>
        <v>228</v>
      </c>
      <c r="F39" s="271">
        <f>'UBS  e NASF Jardim Boa Vista'!F12</f>
        <v>126</v>
      </c>
      <c r="G39" s="271">
        <f>'UBS  e NASF Jardim Boa Vista'!G12</f>
        <v>139</v>
      </c>
      <c r="H39" s="271">
        <f>'UBS  e NASF Jardim Boa Vista'!H12</f>
        <v>147</v>
      </c>
      <c r="I39" s="271">
        <f>'UBS  e NASF Jardim Boa Vista'!I12</f>
        <v>195</v>
      </c>
      <c r="J39" s="271">
        <f>'UBS  e NASF Jardim Boa Vista'!J12</f>
        <v>150</v>
      </c>
      <c r="K39" s="271">
        <f>'UBS  e NASF Jardim Boa Vista'!K12</f>
        <v>46</v>
      </c>
      <c r="L39" s="271">
        <f>'UBS  e NASF Jardim Boa Vista'!L12</f>
        <v>79</v>
      </c>
      <c r="M39" s="271">
        <f>'UBS  e NASF Jardim Boa Vista'!M12</f>
        <v>216</v>
      </c>
      <c r="N39" s="379">
        <f>'UBS  e NASF Jardim Boa Vista'!N12</f>
        <v>281</v>
      </c>
      <c r="O39" s="410">
        <f>'UBS  e NASF Jardim Boa Vista'!O12</f>
        <v>6912</v>
      </c>
      <c r="P39" s="410">
        <f>'UBS  e NASF Jardim Boa Vista'!P12</f>
        <v>2046</v>
      </c>
      <c r="Q39" s="437">
        <f>'UBS  e NASF Jardim Boa Vista'!Q12</f>
        <v>0.29600694444444442</v>
      </c>
    </row>
    <row r="40" spans="1:17" ht="15.75" thickBot="1" x14ac:dyDescent="0.3">
      <c r="A40" s="169" t="str">
        <f>'UBS  e NASF Jardim Boa Vista'!A13</f>
        <v>Cirurgião Dentista - ESF I (procedimento) - 40hrs</v>
      </c>
      <c r="B40" s="236">
        <f>'UBS  e NASF Jardim Boa Vista'!B13</f>
        <v>2016</v>
      </c>
      <c r="C40" s="271">
        <f>'UBS  e NASF Jardim Boa Vista'!C13</f>
        <v>284</v>
      </c>
      <c r="D40" s="271">
        <f>'UBS  e NASF Jardim Boa Vista'!D13</f>
        <v>301</v>
      </c>
      <c r="E40" s="271">
        <f>'UBS  e NASF Jardim Boa Vista'!E13</f>
        <v>329</v>
      </c>
      <c r="F40" s="271">
        <f>'UBS  e NASF Jardim Boa Vista'!F13</f>
        <v>133</v>
      </c>
      <c r="G40" s="271">
        <f>'UBS  e NASF Jardim Boa Vista'!G13</f>
        <v>166</v>
      </c>
      <c r="H40" s="271">
        <f>'UBS  e NASF Jardim Boa Vista'!H13</f>
        <v>169</v>
      </c>
      <c r="I40" s="271">
        <f>'UBS  e NASF Jardim Boa Vista'!I13</f>
        <v>224</v>
      </c>
      <c r="J40" s="271">
        <f>'UBS  e NASF Jardim Boa Vista'!J13</f>
        <v>127</v>
      </c>
      <c r="K40" s="271">
        <f>'UBS  e NASF Jardim Boa Vista'!K13</f>
        <v>30</v>
      </c>
      <c r="L40" s="271">
        <f>'UBS  e NASF Jardim Boa Vista'!L13</f>
        <v>140</v>
      </c>
      <c r="M40" s="271">
        <f>'UBS  e NASF Jardim Boa Vista'!M13</f>
        <v>179</v>
      </c>
      <c r="N40" s="379">
        <f>'UBS  e NASF Jardim Boa Vista'!N13</f>
        <v>251</v>
      </c>
      <c r="O40" s="410">
        <f>'UBS  e NASF Jardim Boa Vista'!O13</f>
        <v>24192</v>
      </c>
      <c r="P40" s="410">
        <f>'UBS  e NASF Jardim Boa Vista'!P13</f>
        <v>2333</v>
      </c>
      <c r="Q40" s="437">
        <f>'UBS  e NASF Jardim Boa Vista'!Q13</f>
        <v>9.6436838624338619E-2</v>
      </c>
    </row>
    <row r="41" spans="1:17" ht="15.75" thickBot="1" x14ac:dyDescent="0.3">
      <c r="A41" s="335" t="str">
        <f>'UBS  e NASF Jardim Boa Vista'!A14</f>
        <v>SOMA</v>
      </c>
      <c r="B41" s="265">
        <f>'UBS  e NASF Jardim Boa Vista'!B14</f>
        <v>15568</v>
      </c>
      <c r="C41" s="316">
        <f>'UBS  e NASF Jardim Boa Vista'!C14</f>
        <v>6381</v>
      </c>
      <c r="D41" s="316">
        <f>'UBS  e NASF Jardim Boa Vista'!D14</f>
        <v>7596</v>
      </c>
      <c r="E41" s="316">
        <f>'UBS  e NASF Jardim Boa Vista'!E14</f>
        <v>8800</v>
      </c>
      <c r="F41" s="316">
        <f>'UBS  e NASF Jardim Boa Vista'!F14</f>
        <v>6994</v>
      </c>
      <c r="G41" s="316">
        <f>'UBS  e NASF Jardim Boa Vista'!G14</f>
        <v>6176</v>
      </c>
      <c r="H41" s="316">
        <f>'UBS  e NASF Jardim Boa Vista'!H14</f>
        <v>4335</v>
      </c>
      <c r="I41" s="316">
        <f>'UBS  e NASF Jardim Boa Vista'!I14</f>
        <v>6690</v>
      </c>
      <c r="J41" s="316">
        <f>'UBS  e NASF Jardim Boa Vista'!J14</f>
        <v>8055</v>
      </c>
      <c r="K41" s="316">
        <f>'UBS  e NASF Jardim Boa Vista'!K14</f>
        <v>7478</v>
      </c>
      <c r="L41" s="316">
        <f>'UBS  e NASF Jardim Boa Vista'!L14</f>
        <v>7141</v>
      </c>
      <c r="M41" s="316">
        <f>'UBS  e NASF Jardim Boa Vista'!M14</f>
        <v>8293</v>
      </c>
      <c r="N41" s="316">
        <f>'UBS  e NASF Jardim Boa Vista'!N14</f>
        <v>9624</v>
      </c>
      <c r="O41" s="315">
        <f>'UBS  e NASF Jardim Boa Vista'!O14</f>
        <v>181668</v>
      </c>
      <c r="P41" s="315">
        <f>'UBS  e NASF Jardim Boa Vista'!P14</f>
        <v>87563</v>
      </c>
      <c r="Q41" s="430">
        <f>'UBS  e NASF Jardim Boa Vista'!Q14</f>
        <v>0.4819946275623665</v>
      </c>
    </row>
    <row r="42" spans="1:17" x14ac:dyDescent="0.25">
      <c r="B42" s="321"/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21"/>
      <c r="N42" s="321"/>
      <c r="O42" s="321"/>
      <c r="P42" s="321"/>
      <c r="Q42" s="431"/>
    </row>
    <row r="43" spans="1:17" ht="15.75" customHeight="1" x14ac:dyDescent="0.25">
      <c r="A43" s="241" t="s">
        <v>277</v>
      </c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409"/>
      <c r="P43" s="409"/>
      <c r="Q43" s="436"/>
    </row>
    <row r="44" spans="1:17" ht="26.25" thickBot="1" x14ac:dyDescent="0.3">
      <c r="A44" s="197" t="s">
        <v>3</v>
      </c>
      <c r="B44" s="270" t="s">
        <v>4</v>
      </c>
      <c r="C44" s="254" t="s">
        <v>176</v>
      </c>
      <c r="D44" s="254" t="s">
        <v>177</v>
      </c>
      <c r="E44" s="254" t="s">
        <v>178</v>
      </c>
      <c r="F44" s="254" t="s">
        <v>179</v>
      </c>
      <c r="G44" s="254" t="s">
        <v>180</v>
      </c>
      <c r="H44" s="254" t="s">
        <v>181</v>
      </c>
      <c r="I44" s="254" t="s">
        <v>186</v>
      </c>
      <c r="J44" s="254" t="s">
        <v>182</v>
      </c>
      <c r="K44" s="254" t="s">
        <v>183</v>
      </c>
      <c r="L44" s="254" t="s">
        <v>184</v>
      </c>
      <c r="M44" s="254" t="s">
        <v>185</v>
      </c>
      <c r="N44" s="254" t="s">
        <v>187</v>
      </c>
      <c r="O44" s="254" t="s">
        <v>272</v>
      </c>
      <c r="P44" s="254" t="s">
        <v>273</v>
      </c>
      <c r="Q44" s="426" t="s">
        <v>1</v>
      </c>
    </row>
    <row r="45" spans="1:17" ht="15.75" thickTop="1" x14ac:dyDescent="0.25">
      <c r="A45" s="198" t="str">
        <f>'UBS e NASF Jardim D´Abril'!A9</f>
        <v>ACS (visita domiciliar) - 40hrs</v>
      </c>
      <c r="B45" s="272">
        <f>'UBS e NASF Jardim D´Abril'!B9</f>
        <v>4800</v>
      </c>
      <c r="C45" s="273">
        <f>'UBS e NASF Jardim D´Abril'!C9</f>
        <v>4323</v>
      </c>
      <c r="D45" s="274">
        <f>'UBS e NASF Jardim D´Abril'!D9</f>
        <v>4293</v>
      </c>
      <c r="E45" s="274">
        <f>'UBS e NASF Jardim D´Abril'!E9</f>
        <v>4667</v>
      </c>
      <c r="F45" s="274">
        <f>'UBS e NASF Jardim D´Abril'!F9</f>
        <v>4323</v>
      </c>
      <c r="G45" s="274">
        <f>'UBS e NASF Jardim D´Abril'!G9</f>
        <v>4407</v>
      </c>
      <c r="H45" s="274">
        <f>'UBS e NASF Jardim D´Abril'!H9</f>
        <v>3885</v>
      </c>
      <c r="I45" s="273">
        <f>'UBS e NASF Jardim D´Abril'!I9</f>
        <v>3554</v>
      </c>
      <c r="J45" s="274">
        <f>'UBS e NASF Jardim D´Abril'!J9</f>
        <v>3870</v>
      </c>
      <c r="K45" s="274">
        <f>'UBS e NASF Jardim D´Abril'!K9</f>
        <v>3969</v>
      </c>
      <c r="L45" s="274">
        <f>'UBS e NASF Jardim D´Abril'!L9</f>
        <v>3693</v>
      </c>
      <c r="M45" s="274">
        <f>'UBS e NASF Jardim D´Abril'!M9</f>
        <v>3843</v>
      </c>
      <c r="N45" s="274">
        <f>'UBS e NASF Jardim D´Abril'!N9</f>
        <v>4092</v>
      </c>
      <c r="O45" s="274">
        <f>'UBS e NASF Jardim D´Abril'!O9</f>
        <v>57600</v>
      </c>
      <c r="P45" s="274">
        <f>'UBS e NASF Jardim D´Abril'!P9</f>
        <v>48919</v>
      </c>
      <c r="Q45" s="438">
        <f>'UBS e NASF Jardim D´Abril'!Q9</f>
        <v>0.84928819444444448</v>
      </c>
    </row>
    <row r="46" spans="1:17" x14ac:dyDescent="0.25">
      <c r="A46" s="199" t="str">
        <f>'UBS e NASF Jardim D´Abril'!A10</f>
        <v>Médico Generelista (consulta) - 40hrs</v>
      </c>
      <c r="B46" s="275">
        <f>'UBS e NASF Jardim D´Abril'!B10</f>
        <v>1664</v>
      </c>
      <c r="C46" s="276">
        <f>'UBS e NASF Jardim D´Abril'!C10</f>
        <v>1294</v>
      </c>
      <c r="D46" s="277">
        <f>'UBS e NASF Jardim D´Abril'!D10</f>
        <v>1676</v>
      </c>
      <c r="E46" s="277">
        <f>'UBS e NASF Jardim D´Abril'!E10</f>
        <v>1911</v>
      </c>
      <c r="F46" s="277">
        <f>'UBS e NASF Jardim D´Abril'!F10</f>
        <v>1637</v>
      </c>
      <c r="G46" s="277">
        <f>'UBS e NASF Jardim D´Abril'!G10</f>
        <v>1955</v>
      </c>
      <c r="H46" s="277">
        <f>'UBS e NASF Jardim D´Abril'!H10</f>
        <v>1830</v>
      </c>
      <c r="I46" s="276">
        <f>'UBS e NASF Jardim D´Abril'!I10</f>
        <v>1825</v>
      </c>
      <c r="J46" s="277">
        <f>'UBS e NASF Jardim D´Abril'!J10</f>
        <v>1717</v>
      </c>
      <c r="K46" s="277">
        <f>'UBS e NASF Jardim D´Abril'!K10</f>
        <v>1822</v>
      </c>
      <c r="L46" s="277">
        <f>'UBS e NASF Jardim D´Abril'!L10</f>
        <v>1688</v>
      </c>
      <c r="M46" s="277">
        <f>'UBS e NASF Jardim D´Abril'!M10</f>
        <v>1637</v>
      </c>
      <c r="N46" s="277">
        <f>'UBS e NASF Jardim D´Abril'!N10</f>
        <v>1998</v>
      </c>
      <c r="O46" s="411">
        <f>'UBS e NASF Jardim D´Abril'!O10</f>
        <v>19968</v>
      </c>
      <c r="P46" s="411">
        <f>'UBS e NASF Jardim D´Abril'!P10</f>
        <v>20990</v>
      </c>
      <c r="Q46" s="439">
        <f>'UBS e NASF Jardim D´Abril'!Q10</f>
        <v>1.051181891025641</v>
      </c>
    </row>
    <row r="47" spans="1:17" x14ac:dyDescent="0.25">
      <c r="A47" s="199" t="str">
        <f>'UBS e NASF Jardim D´Abril'!A11</f>
        <v>Enfermeiro (consulta) - ESF - 40hrs</v>
      </c>
      <c r="B47" s="275">
        <f>'UBS e NASF Jardim D´Abril'!B11</f>
        <v>624</v>
      </c>
      <c r="C47" s="276">
        <f>'UBS e NASF Jardim D´Abril'!C11</f>
        <v>623</v>
      </c>
      <c r="D47" s="277">
        <f>'UBS e NASF Jardim D´Abril'!D11</f>
        <v>801</v>
      </c>
      <c r="E47" s="277">
        <f>'UBS e NASF Jardim D´Abril'!E11</f>
        <v>1062</v>
      </c>
      <c r="F47" s="277">
        <f>'UBS e NASF Jardim D´Abril'!F11</f>
        <v>638</v>
      </c>
      <c r="G47" s="277">
        <f>'UBS e NASF Jardim D´Abril'!G11</f>
        <v>702</v>
      </c>
      <c r="H47" s="277">
        <f>'UBS e NASF Jardim D´Abril'!H11</f>
        <v>697</v>
      </c>
      <c r="I47" s="276">
        <f>'UBS e NASF Jardim D´Abril'!I11</f>
        <v>685</v>
      </c>
      <c r="J47" s="277">
        <f>'UBS e NASF Jardim D´Abril'!J11</f>
        <v>522</v>
      </c>
      <c r="K47" s="277">
        <f>'UBS e NASF Jardim D´Abril'!K11</f>
        <v>696</v>
      </c>
      <c r="L47" s="277">
        <f>'UBS e NASF Jardim D´Abril'!L11</f>
        <v>512</v>
      </c>
      <c r="M47" s="277">
        <f>'UBS e NASF Jardim D´Abril'!M11</f>
        <v>560</v>
      </c>
      <c r="N47" s="277">
        <f>'UBS e NASF Jardim D´Abril'!N11</f>
        <v>551</v>
      </c>
      <c r="O47" s="411">
        <f>'UBS e NASF Jardim D´Abril'!O11</f>
        <v>7488</v>
      </c>
      <c r="P47" s="411">
        <f>'UBS e NASF Jardim D´Abril'!P11</f>
        <v>8049</v>
      </c>
      <c r="Q47" s="439">
        <f>'UBS e NASF Jardim D´Abril'!Q11</f>
        <v>1.0749198717948718</v>
      </c>
    </row>
    <row r="48" spans="1:17" x14ac:dyDescent="0.25">
      <c r="A48" s="199" t="str">
        <f>'UBS e NASF Jardim D´Abril'!A12</f>
        <v>Cirurgião Dentista II (atendimento individual) - 40hrs</v>
      </c>
      <c r="B48" s="275">
        <f>'UBS e NASF Jardim D´Abril'!B12</f>
        <v>216</v>
      </c>
      <c r="C48" s="276">
        <f>'UBS e NASF Jardim D´Abril'!C12</f>
        <v>72</v>
      </c>
      <c r="D48" s="277">
        <f>'UBS e NASF Jardim D´Abril'!D12</f>
        <v>206</v>
      </c>
      <c r="E48" s="277">
        <f>'UBS e NASF Jardim D´Abril'!E12</f>
        <v>150</v>
      </c>
      <c r="F48" s="277">
        <f>'UBS e NASF Jardim D´Abril'!F12</f>
        <v>103</v>
      </c>
      <c r="G48" s="277">
        <f>'UBS e NASF Jardim D´Abril'!G12</f>
        <v>134</v>
      </c>
      <c r="H48" s="277">
        <f>'UBS e NASF Jardim D´Abril'!H12</f>
        <v>121</v>
      </c>
      <c r="I48" s="276">
        <f>'UBS e NASF Jardim D´Abril'!I12</f>
        <v>48</v>
      </c>
      <c r="J48" s="277">
        <f>'UBS e NASF Jardim D´Abril'!J12</f>
        <v>54</v>
      </c>
      <c r="K48" s="277">
        <f>'UBS e NASF Jardim D´Abril'!K12</f>
        <v>124</v>
      </c>
      <c r="L48" s="277">
        <f>'UBS e NASF Jardim D´Abril'!L12</f>
        <v>69</v>
      </c>
      <c r="M48" s="277">
        <f>'UBS e NASF Jardim D´Abril'!M12</f>
        <v>123</v>
      </c>
      <c r="N48" s="277">
        <f>'UBS e NASF Jardim D´Abril'!N12</f>
        <v>164</v>
      </c>
      <c r="O48" s="411">
        <f>'UBS e NASF Jardim D´Abril'!O12</f>
        <v>2592</v>
      </c>
      <c r="P48" s="411">
        <f>'UBS e NASF Jardim D´Abril'!P12</f>
        <v>1368</v>
      </c>
      <c r="Q48" s="439">
        <f>'UBS e NASF Jardim D´Abril'!Q12</f>
        <v>0.52777777777777779</v>
      </c>
    </row>
    <row r="49" spans="1:17" ht="15.75" thickBot="1" x14ac:dyDescent="0.3">
      <c r="A49" s="199" t="str">
        <f>'UBS e NASF Jardim D´Abril'!A13</f>
        <v>Cirurgião Dentista II (procedimento) - 40hrs</v>
      </c>
      <c r="B49" s="275">
        <f>'UBS e NASF Jardim D´Abril'!B13</f>
        <v>756</v>
      </c>
      <c r="C49" s="276">
        <f>'UBS e NASF Jardim D´Abril'!C13</f>
        <v>147</v>
      </c>
      <c r="D49" s="277">
        <f>'UBS e NASF Jardim D´Abril'!D13</f>
        <v>379</v>
      </c>
      <c r="E49" s="277">
        <f>'UBS e NASF Jardim D´Abril'!E13</f>
        <v>309</v>
      </c>
      <c r="F49" s="277">
        <f>'UBS e NASF Jardim D´Abril'!F13</f>
        <v>142</v>
      </c>
      <c r="G49" s="277">
        <f>'UBS e NASF Jardim D´Abril'!G13</f>
        <v>172</v>
      </c>
      <c r="H49" s="277">
        <f>'UBS e NASF Jardim D´Abril'!H13</f>
        <v>177</v>
      </c>
      <c r="I49" s="276">
        <f>'UBS e NASF Jardim D´Abril'!I13</f>
        <v>78</v>
      </c>
      <c r="J49" s="277">
        <f>'UBS e NASF Jardim D´Abril'!J13</f>
        <v>88</v>
      </c>
      <c r="K49" s="277">
        <f>'UBS e NASF Jardim D´Abril'!K13</f>
        <v>230</v>
      </c>
      <c r="L49" s="277">
        <f>'UBS e NASF Jardim D´Abril'!L13</f>
        <v>142</v>
      </c>
      <c r="M49" s="277">
        <f>'UBS e NASF Jardim D´Abril'!M13</f>
        <v>226</v>
      </c>
      <c r="N49" s="277">
        <f>'UBS e NASF Jardim D´Abril'!N13</f>
        <v>278</v>
      </c>
      <c r="O49" s="411">
        <f>'UBS e NASF Jardim D´Abril'!O13</f>
        <v>9072</v>
      </c>
      <c r="P49" s="411">
        <f>'UBS e NASF Jardim D´Abril'!P13</f>
        <v>2368</v>
      </c>
      <c r="Q49" s="439">
        <f>'UBS e NASF Jardim D´Abril'!Q13</f>
        <v>0.26102292768959434</v>
      </c>
    </row>
    <row r="50" spans="1:17" ht="15.75" thickBot="1" x14ac:dyDescent="0.3">
      <c r="A50" s="332" t="str">
        <f>'UBS e NASF Jardim D´Abril'!A14</f>
        <v>SOMA</v>
      </c>
      <c r="B50" s="228">
        <f>'UBS e NASF Jardim D´Abril'!B14</f>
        <v>8060</v>
      </c>
      <c r="C50" s="248">
        <f>'UBS e NASF Jardim D´Abril'!C14</f>
        <v>6459</v>
      </c>
      <c r="D50" s="248">
        <f>'UBS e NASF Jardim D´Abril'!D14</f>
        <v>7355</v>
      </c>
      <c r="E50" s="248">
        <f>'UBS e NASF Jardim D´Abril'!E14</f>
        <v>8099</v>
      </c>
      <c r="F50" s="248">
        <f>'UBS e NASF Jardim D´Abril'!F14</f>
        <v>6843</v>
      </c>
      <c r="G50" s="248">
        <f>'UBS e NASF Jardim D´Abril'!G14</f>
        <v>7370</v>
      </c>
      <c r="H50" s="248">
        <f>'UBS e NASF Jardim D´Abril'!H14</f>
        <v>6710</v>
      </c>
      <c r="I50" s="248">
        <f>'UBS e NASF Jardim D´Abril'!I14</f>
        <v>6190</v>
      </c>
      <c r="J50" s="248">
        <f>'UBS e NASF Jardim D´Abril'!J14</f>
        <v>6251</v>
      </c>
      <c r="K50" s="248">
        <f>'UBS e NASF Jardim D´Abril'!K14</f>
        <v>6841</v>
      </c>
      <c r="L50" s="248">
        <f>'UBS e NASF Jardim D´Abril'!L14</f>
        <v>6104</v>
      </c>
      <c r="M50" s="248">
        <f>'UBS e NASF Jardim D´Abril'!M14</f>
        <v>6389</v>
      </c>
      <c r="N50" s="248">
        <f>'UBS e NASF Jardim D´Abril'!N14</f>
        <v>7083</v>
      </c>
      <c r="O50" s="248">
        <f>'UBS e NASF Jardim D´Abril'!O14</f>
        <v>96720</v>
      </c>
      <c r="P50" s="248">
        <f>'UBS e NASF Jardim D´Abril'!P14</f>
        <v>81694</v>
      </c>
      <c r="Q50" s="434">
        <f>'UBS e NASF Jardim D´Abril'!Q14</f>
        <v>0.84464433416046314</v>
      </c>
    </row>
    <row r="51" spans="1:17" x14ac:dyDescent="0.25">
      <c r="B51" s="321"/>
      <c r="C51" s="321"/>
      <c r="D51" s="321"/>
      <c r="E51" s="321"/>
      <c r="F51" s="321"/>
      <c r="G51" s="321"/>
      <c r="H51" s="321"/>
      <c r="I51" s="321"/>
      <c r="J51" s="321"/>
      <c r="K51" s="321"/>
      <c r="L51" s="321"/>
      <c r="M51" s="321"/>
      <c r="N51" s="321"/>
      <c r="O51" s="321"/>
      <c r="P51" s="321"/>
      <c r="Q51" s="431"/>
    </row>
    <row r="52" spans="1:17" ht="15.75" x14ac:dyDescent="0.25">
      <c r="A52" s="241" t="s">
        <v>278</v>
      </c>
      <c r="B52" s="266"/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312"/>
      <c r="P52" s="312"/>
      <c r="Q52" s="432"/>
    </row>
    <row r="53" spans="1:17" ht="26.25" thickBot="1" x14ac:dyDescent="0.3">
      <c r="A53" s="193" t="s">
        <v>3</v>
      </c>
      <c r="B53" s="270" t="str">
        <f>B44</f>
        <v>Meta / Mês</v>
      </c>
      <c r="C53" s="254" t="s">
        <v>176</v>
      </c>
      <c r="D53" s="254" t="s">
        <v>177</v>
      </c>
      <c r="E53" s="254" t="s">
        <v>178</v>
      </c>
      <c r="F53" s="254" t="s">
        <v>179</v>
      </c>
      <c r="G53" s="254" t="s">
        <v>180</v>
      </c>
      <c r="H53" s="254" t="s">
        <v>181</v>
      </c>
      <c r="I53" s="254" t="s">
        <v>186</v>
      </c>
      <c r="J53" s="254" t="s">
        <v>182</v>
      </c>
      <c r="K53" s="254" t="s">
        <v>183</v>
      </c>
      <c r="L53" s="254" t="s">
        <v>184</v>
      </c>
      <c r="M53" s="254" t="s">
        <v>185</v>
      </c>
      <c r="N53" s="254" t="s">
        <v>187</v>
      </c>
      <c r="O53" s="254" t="s">
        <v>272</v>
      </c>
      <c r="P53" s="254" t="s">
        <v>273</v>
      </c>
      <c r="Q53" s="426" t="s">
        <v>1</v>
      </c>
    </row>
    <row r="54" spans="1:17" ht="18.75" customHeight="1" thickTop="1" x14ac:dyDescent="0.25">
      <c r="A54" s="169" t="str">
        <f>'UBS Jardim Jaqueline'!A9</f>
        <v>ACS (visita domiciliar) - ESF - 40hrs</v>
      </c>
      <c r="B54" s="236">
        <f>'UBS Jardim Jaqueline'!B9</f>
        <v>3600</v>
      </c>
      <c r="C54" s="271">
        <f>'UBS Jardim Jaqueline'!C9</f>
        <v>1492</v>
      </c>
      <c r="D54" s="271">
        <f>'UBS Jardim Jaqueline'!D9</f>
        <v>1724</v>
      </c>
      <c r="E54" s="271">
        <f>'UBS Jardim Jaqueline'!E9</f>
        <v>1604</v>
      </c>
      <c r="F54" s="271">
        <f>'UBS Jardim Jaqueline'!F9</f>
        <v>1171</v>
      </c>
      <c r="G54" s="271">
        <f>'UBS Jardim Jaqueline'!G9</f>
        <v>963</v>
      </c>
      <c r="H54" s="271">
        <f>'UBS Jardim Jaqueline'!H9</f>
        <v>1493</v>
      </c>
      <c r="I54" s="271">
        <f>'UBS Jardim Jaqueline'!I9</f>
        <v>1575</v>
      </c>
      <c r="J54" s="271">
        <f>'UBS Jardim Jaqueline'!J9</f>
        <v>2192</v>
      </c>
      <c r="K54" s="271">
        <f>'UBS Jardim Jaqueline'!K9</f>
        <v>2212</v>
      </c>
      <c r="L54" s="271">
        <f>'UBS Jardim Jaqueline'!L9</f>
        <v>1690</v>
      </c>
      <c r="M54" s="271">
        <f>'UBS Jardim Jaqueline'!M9</f>
        <v>1986</v>
      </c>
      <c r="N54" s="379">
        <f>'UBS Jardim Jaqueline'!N9</f>
        <v>3485</v>
      </c>
      <c r="O54" s="410">
        <f>'UBS Jardim Jaqueline'!O9</f>
        <v>43200</v>
      </c>
      <c r="P54" s="410">
        <f>'UBS Jardim Jaqueline'!P9</f>
        <v>21587</v>
      </c>
      <c r="Q54" s="437">
        <f>'UBS Jardim Jaqueline'!Q9</f>
        <v>0.4996990740740741</v>
      </c>
    </row>
    <row r="55" spans="1:17" ht="18.75" customHeight="1" x14ac:dyDescent="0.25">
      <c r="A55" s="169" t="str">
        <f>'UBS Jardim Jaqueline'!A10</f>
        <v>Médico Generelista (consulta) - 40hrs</v>
      </c>
      <c r="B55" s="236">
        <f>'UBS Jardim Jaqueline'!B10</f>
        <v>2093</v>
      </c>
      <c r="C55" s="271">
        <f>'UBS Jardim Jaqueline'!C10</f>
        <v>870</v>
      </c>
      <c r="D55" s="271">
        <f>'UBS Jardim Jaqueline'!D10</f>
        <v>1058</v>
      </c>
      <c r="E55" s="271">
        <f>'UBS Jardim Jaqueline'!E10</f>
        <v>1137</v>
      </c>
      <c r="F55" s="271">
        <f>'UBS Jardim Jaqueline'!F10</f>
        <v>711</v>
      </c>
      <c r="G55" s="271">
        <f>'UBS Jardim Jaqueline'!G10</f>
        <v>876</v>
      </c>
      <c r="H55" s="271">
        <f>'UBS Jardim Jaqueline'!H10</f>
        <v>1078</v>
      </c>
      <c r="I55" s="271">
        <f>'UBS Jardim Jaqueline'!I10</f>
        <v>1045</v>
      </c>
      <c r="J55" s="271">
        <f>'UBS Jardim Jaqueline'!J10</f>
        <v>1401</v>
      </c>
      <c r="K55" s="271">
        <f>'UBS Jardim Jaqueline'!K10</f>
        <v>1410</v>
      </c>
      <c r="L55" s="271">
        <f>'UBS Jardim Jaqueline'!L10</f>
        <v>1046</v>
      </c>
      <c r="M55" s="271">
        <f>'UBS Jardim Jaqueline'!M10</f>
        <v>1513</v>
      </c>
      <c r="N55" s="379">
        <f>'UBS Jardim Jaqueline'!N10</f>
        <v>1766</v>
      </c>
      <c r="O55" s="410">
        <f>'UBS Jardim Jaqueline'!O10</f>
        <v>20891</v>
      </c>
      <c r="P55" s="410">
        <f>'UBS Jardim Jaqueline'!P10</f>
        <v>13911</v>
      </c>
      <c r="Q55" s="437">
        <f>'UBS Jardim Jaqueline'!Q10</f>
        <v>0.66588483078837779</v>
      </c>
    </row>
    <row r="56" spans="1:17" ht="18.75" customHeight="1" x14ac:dyDescent="0.25">
      <c r="A56" s="215" t="str">
        <f>'UBS Jardim Jaqueline'!A11</f>
        <v>Enfermeiro (consulta) - ESF - 40hrs</v>
      </c>
      <c r="B56" s="263">
        <f>'UBS Jardim Jaqueline'!B11</f>
        <v>468</v>
      </c>
      <c r="C56" s="278">
        <f>'UBS Jardim Jaqueline'!C11</f>
        <v>24</v>
      </c>
      <c r="D56" s="278">
        <f>'UBS Jardim Jaqueline'!D11</f>
        <v>145</v>
      </c>
      <c r="E56" s="278">
        <f>'UBS Jardim Jaqueline'!E11</f>
        <v>166</v>
      </c>
      <c r="F56" s="278">
        <f>'UBS Jardim Jaqueline'!F11</f>
        <v>79</v>
      </c>
      <c r="G56" s="278">
        <f>'UBS Jardim Jaqueline'!G11</f>
        <v>117</v>
      </c>
      <c r="H56" s="278">
        <f>'UBS Jardim Jaqueline'!H11</f>
        <v>115</v>
      </c>
      <c r="I56" s="278">
        <f>'UBS Jardim Jaqueline'!I11</f>
        <v>62</v>
      </c>
      <c r="J56" s="278">
        <f>'UBS Jardim Jaqueline'!J11</f>
        <v>149</v>
      </c>
      <c r="K56" s="278">
        <f>'UBS Jardim Jaqueline'!K11</f>
        <v>120</v>
      </c>
      <c r="L56" s="278">
        <f>'UBS Jardim Jaqueline'!L11</f>
        <v>66</v>
      </c>
      <c r="M56" s="278">
        <f>'UBS Jardim Jaqueline'!M11</f>
        <v>38</v>
      </c>
      <c r="N56" s="380">
        <f>'UBS Jardim Jaqueline'!N11</f>
        <v>180</v>
      </c>
      <c r="O56" s="371">
        <f>'UBS Jardim Jaqueline'!O11</f>
        <v>5616</v>
      </c>
      <c r="P56" s="371">
        <f>'UBS Jardim Jaqueline'!P11</f>
        <v>1261</v>
      </c>
      <c r="Q56" s="440">
        <f>'UBS Jardim Jaqueline'!Q11</f>
        <v>0.22453703703703703</v>
      </c>
    </row>
    <row r="57" spans="1:17" ht="18.75" customHeight="1" x14ac:dyDescent="0.25">
      <c r="A57" s="215" t="str">
        <f>'UBS Jardim Jaqueline'!A12</f>
        <v>Médico Clínico (consulta) - 20hrs</v>
      </c>
      <c r="B57" s="263">
        <f>'UBS Jardim Jaqueline'!B12</f>
        <v>768</v>
      </c>
      <c r="C57" s="278">
        <f>'UBS Jardim Jaqueline'!C12</f>
        <v>267</v>
      </c>
      <c r="D57" s="278">
        <f>'UBS Jardim Jaqueline'!D12</f>
        <v>433</v>
      </c>
      <c r="E57" s="278">
        <f>'UBS Jardim Jaqueline'!E12</f>
        <v>386</v>
      </c>
      <c r="F57" s="278">
        <f>'UBS Jardim Jaqueline'!F12</f>
        <v>192</v>
      </c>
      <c r="G57" s="278">
        <f>'UBS Jardim Jaqueline'!G12</f>
        <v>301</v>
      </c>
      <c r="H57" s="278">
        <f>'UBS Jardim Jaqueline'!H12</f>
        <v>224</v>
      </c>
      <c r="I57" s="278">
        <f>'UBS Jardim Jaqueline'!I12</f>
        <v>314</v>
      </c>
      <c r="J57" s="278">
        <f>'UBS Jardim Jaqueline'!J12</f>
        <v>309</v>
      </c>
      <c r="K57" s="278">
        <f>'UBS Jardim Jaqueline'!K12</f>
        <v>110</v>
      </c>
      <c r="L57" s="278">
        <f>'UBS Jardim Jaqueline'!L12</f>
        <v>267</v>
      </c>
      <c r="M57" s="278">
        <f>'UBS Jardim Jaqueline'!M12</f>
        <v>201</v>
      </c>
      <c r="N57" s="380">
        <f>'UBS Jardim Jaqueline'!N12</f>
        <v>422</v>
      </c>
      <c r="O57" s="371">
        <f>'UBS Jardim Jaqueline'!O12</f>
        <v>9216</v>
      </c>
      <c r="P57" s="371">
        <f>'UBS Jardim Jaqueline'!P12</f>
        <v>3426</v>
      </c>
      <c r="Q57" s="440">
        <f>'UBS Jardim Jaqueline'!Q12</f>
        <v>0.37174479166666669</v>
      </c>
    </row>
    <row r="58" spans="1:17" ht="18.75" customHeight="1" x14ac:dyDescent="0.25">
      <c r="A58" s="240" t="str">
        <f>'UBS Jardim Jaqueline'!A13</f>
        <v>Médico Tocoginecologia (consulta) - 20hrs</v>
      </c>
      <c r="B58" s="279">
        <f>'UBS Jardim Jaqueline'!B13</f>
        <v>512</v>
      </c>
      <c r="C58" s="278">
        <f>'UBS Jardim Jaqueline'!C13</f>
        <v>126</v>
      </c>
      <c r="D58" s="278">
        <f>'UBS Jardim Jaqueline'!D13</f>
        <v>160</v>
      </c>
      <c r="E58" s="278">
        <f>'UBS Jardim Jaqueline'!E13</f>
        <v>196</v>
      </c>
      <c r="F58" s="278">
        <f>'UBS Jardim Jaqueline'!F13</f>
        <v>123</v>
      </c>
      <c r="G58" s="278">
        <f>'UBS Jardim Jaqueline'!G13</f>
        <v>200</v>
      </c>
      <c r="H58" s="278">
        <f>'UBS Jardim Jaqueline'!H13</f>
        <v>182</v>
      </c>
      <c r="I58" s="278">
        <f>'UBS Jardim Jaqueline'!I13</f>
        <v>182</v>
      </c>
      <c r="J58" s="278">
        <f>'UBS Jardim Jaqueline'!J13</f>
        <v>276</v>
      </c>
      <c r="K58" s="278">
        <f>'UBS Jardim Jaqueline'!K13</f>
        <v>244</v>
      </c>
      <c r="L58" s="278">
        <f>'UBS Jardim Jaqueline'!L13</f>
        <v>275</v>
      </c>
      <c r="M58" s="278">
        <f>'UBS Jardim Jaqueline'!M13</f>
        <v>271</v>
      </c>
      <c r="N58" s="380">
        <f>'UBS Jardim Jaqueline'!N13</f>
        <v>261</v>
      </c>
      <c r="O58" s="371">
        <f>'UBS Jardim Jaqueline'!O13</f>
        <v>6144</v>
      </c>
      <c r="P58" s="371">
        <f>'UBS Jardim Jaqueline'!P13</f>
        <v>2496</v>
      </c>
      <c r="Q58" s="440">
        <f>'UBS Jardim Jaqueline'!Q13</f>
        <v>0.40625</v>
      </c>
    </row>
    <row r="59" spans="1:17" ht="18.75" customHeight="1" x14ac:dyDescent="0.25">
      <c r="A59" s="240" t="str">
        <f>'UBS Jardim Jaqueline'!A14</f>
        <v>Médico Pediatra (consulta) - 20hrs</v>
      </c>
      <c r="B59" s="279">
        <f>'UBS Jardim Jaqueline'!B14</f>
        <v>512</v>
      </c>
      <c r="C59" s="278">
        <f>'UBS Jardim Jaqueline'!C14</f>
        <v>213</v>
      </c>
      <c r="D59" s="278">
        <f>'UBS Jardim Jaqueline'!D14</f>
        <v>228</v>
      </c>
      <c r="E59" s="278">
        <f>'UBS Jardim Jaqueline'!E14</f>
        <v>378</v>
      </c>
      <c r="F59" s="278">
        <f>'UBS Jardim Jaqueline'!F14</f>
        <v>75</v>
      </c>
      <c r="G59" s="278">
        <f>'UBS Jardim Jaqueline'!G14</f>
        <v>186</v>
      </c>
      <c r="H59" s="278">
        <f>'UBS Jardim Jaqueline'!H14</f>
        <v>253</v>
      </c>
      <c r="I59" s="278">
        <f>'UBS Jardim Jaqueline'!I14</f>
        <v>301</v>
      </c>
      <c r="J59" s="278">
        <f>'UBS Jardim Jaqueline'!J14</f>
        <v>269</v>
      </c>
      <c r="K59" s="278">
        <f>'UBS Jardim Jaqueline'!K14</f>
        <v>262</v>
      </c>
      <c r="L59" s="278">
        <f>'UBS Jardim Jaqueline'!L14</f>
        <v>226</v>
      </c>
      <c r="M59" s="278">
        <f>'UBS Jardim Jaqueline'!M14</f>
        <v>274</v>
      </c>
      <c r="N59" s="380">
        <f>'UBS Jardim Jaqueline'!N14</f>
        <v>212</v>
      </c>
      <c r="O59" s="371">
        <f>'UBS Jardim Jaqueline'!O14</f>
        <v>6144</v>
      </c>
      <c r="P59" s="371">
        <f>'UBS Jardim Jaqueline'!P14</f>
        <v>2877</v>
      </c>
      <c r="Q59" s="440">
        <f>'UBS Jardim Jaqueline'!Q14</f>
        <v>0.46826171875</v>
      </c>
    </row>
    <row r="60" spans="1:17" ht="18.75" customHeight="1" x14ac:dyDescent="0.25">
      <c r="A60" s="240" t="str">
        <f>'UBS Jardim Jaqueline'!A15</f>
        <v>Médico Psiquiatra (consulta) - 20hrs</v>
      </c>
      <c r="B60" s="279">
        <f>'UBS Jardim Jaqueline'!B15</f>
        <v>132</v>
      </c>
      <c r="C60" s="278">
        <f>'UBS Jardim Jaqueline'!C15</f>
        <v>50</v>
      </c>
      <c r="D60" s="278">
        <f>'UBS Jardim Jaqueline'!D15</f>
        <v>143</v>
      </c>
      <c r="E60" s="278">
        <f>'UBS Jardim Jaqueline'!E15</f>
        <v>213</v>
      </c>
      <c r="F60" s="278">
        <f>'UBS Jardim Jaqueline'!F15</f>
        <v>137</v>
      </c>
      <c r="G60" s="278">
        <f>'UBS Jardim Jaqueline'!G15</f>
        <v>152</v>
      </c>
      <c r="H60" s="278">
        <f>'UBS Jardim Jaqueline'!H15</f>
        <v>202</v>
      </c>
      <c r="I60" s="278">
        <f>'UBS Jardim Jaqueline'!I15</f>
        <v>261</v>
      </c>
      <c r="J60" s="278">
        <f>'UBS Jardim Jaqueline'!J15</f>
        <v>181</v>
      </c>
      <c r="K60" s="278">
        <f>'UBS Jardim Jaqueline'!K15</f>
        <v>294</v>
      </c>
      <c r="L60" s="278">
        <f>'UBS Jardim Jaqueline'!L15</f>
        <v>161</v>
      </c>
      <c r="M60" s="278">
        <f>'UBS Jardim Jaqueline'!M15</f>
        <v>125</v>
      </c>
      <c r="N60" s="380">
        <f>'UBS Jardim Jaqueline'!N15</f>
        <v>174</v>
      </c>
      <c r="O60" s="371">
        <f>'UBS Jardim Jaqueline'!O15</f>
        <v>1584</v>
      </c>
      <c r="P60" s="371">
        <f>'UBS Jardim Jaqueline'!P15</f>
        <v>2093</v>
      </c>
      <c r="Q60" s="440">
        <f>'UBS Jardim Jaqueline'!Q15</f>
        <v>1.3213383838383839</v>
      </c>
    </row>
    <row r="61" spans="1:17" x14ac:dyDescent="0.25">
      <c r="A61" s="336" t="str">
        <f>'UBS Jardim Jaqueline'!A16</f>
        <v>Cirurgião Dentista AB (atendimento individual) - 20hrs</v>
      </c>
      <c r="B61" s="280">
        <f>'UBS Jardim Jaqueline'!B16</f>
        <v>96</v>
      </c>
      <c r="C61" s="327">
        <f>'UBS Jardim Jaqueline'!C16</f>
        <v>112</v>
      </c>
      <c r="D61" s="327">
        <f>'UBS Jardim Jaqueline'!D16</f>
        <v>238</v>
      </c>
      <c r="E61" s="327">
        <f>'UBS Jardim Jaqueline'!E16</f>
        <v>213</v>
      </c>
      <c r="F61" s="327">
        <f>'UBS Jardim Jaqueline'!F16</f>
        <v>156</v>
      </c>
      <c r="G61" s="327">
        <f>'UBS Jardim Jaqueline'!G16</f>
        <v>191</v>
      </c>
      <c r="H61" s="327">
        <f>'UBS Jardim Jaqueline'!H16</f>
        <v>234</v>
      </c>
      <c r="I61" s="327">
        <f>'UBS Jardim Jaqueline'!I16</f>
        <v>264</v>
      </c>
      <c r="J61" s="327">
        <f>'UBS Jardim Jaqueline'!J16</f>
        <v>334</v>
      </c>
      <c r="K61" s="327">
        <f>'UBS Jardim Jaqueline'!K16</f>
        <v>303</v>
      </c>
      <c r="L61" s="327">
        <f>'UBS Jardim Jaqueline'!L16</f>
        <v>188</v>
      </c>
      <c r="M61" s="327">
        <f>'UBS Jardim Jaqueline'!M16</f>
        <v>224</v>
      </c>
      <c r="N61" s="380">
        <f>'UBS Jardim Jaqueline'!N16</f>
        <v>163</v>
      </c>
      <c r="O61" s="371">
        <f>'UBS Jardim Jaqueline'!O16</f>
        <v>1152</v>
      </c>
      <c r="P61" s="371">
        <f>'UBS Jardim Jaqueline'!P16</f>
        <v>2620</v>
      </c>
      <c r="Q61" s="440">
        <f>'UBS Jardim Jaqueline'!Q16</f>
        <v>2.2743055555555554</v>
      </c>
    </row>
    <row r="62" spans="1:17" ht="15.75" thickBot="1" x14ac:dyDescent="0.3">
      <c r="A62" s="336" t="str">
        <f>'UBS Jardim Jaqueline'!A17</f>
        <v>Cirurgião Dentista AB (procedimento) - 20hrs</v>
      </c>
      <c r="B62" s="280">
        <f>'UBS Jardim Jaqueline'!B17</f>
        <v>336</v>
      </c>
      <c r="C62" s="281">
        <f>'UBS Jardim Jaqueline'!C17</f>
        <v>204</v>
      </c>
      <c r="D62" s="281">
        <f>'UBS Jardim Jaqueline'!D17</f>
        <v>459</v>
      </c>
      <c r="E62" s="281">
        <f>'UBS Jardim Jaqueline'!E17</f>
        <v>467</v>
      </c>
      <c r="F62" s="281">
        <f>'UBS Jardim Jaqueline'!F17</f>
        <v>259</v>
      </c>
      <c r="G62" s="281">
        <f>'UBS Jardim Jaqueline'!G17</f>
        <v>339</v>
      </c>
      <c r="H62" s="281">
        <f>'UBS Jardim Jaqueline'!H17</f>
        <v>573</v>
      </c>
      <c r="I62" s="281">
        <f>'UBS Jardim Jaqueline'!I17</f>
        <v>403</v>
      </c>
      <c r="J62" s="281">
        <f>'UBS Jardim Jaqueline'!J17</f>
        <v>593</v>
      </c>
      <c r="K62" s="281">
        <f>'UBS Jardim Jaqueline'!K17</f>
        <v>462</v>
      </c>
      <c r="L62" s="281">
        <f>'UBS Jardim Jaqueline'!L17</f>
        <v>270</v>
      </c>
      <c r="M62" s="281">
        <f>'UBS Jardim Jaqueline'!M17</f>
        <v>290</v>
      </c>
      <c r="N62" s="281">
        <f>'UBS Jardim Jaqueline'!N17</f>
        <v>190</v>
      </c>
      <c r="O62" s="371">
        <f>'UBS Jardim Jaqueline'!O17</f>
        <v>4032</v>
      </c>
      <c r="P62" s="371">
        <f>'UBS Jardim Jaqueline'!P17</f>
        <v>4509</v>
      </c>
      <c r="Q62" s="441">
        <f>'UBS Jardim Jaqueline'!Q17</f>
        <v>1.1183035714285714</v>
      </c>
    </row>
    <row r="63" spans="1:17" ht="15.75" thickBot="1" x14ac:dyDescent="0.3">
      <c r="A63" s="335" t="str">
        <f>'UBS Jardim Jaqueline'!A18</f>
        <v>SOMA</v>
      </c>
      <c r="B63" s="282">
        <f>'UBS Jardim Jaqueline'!B18</f>
        <v>8517</v>
      </c>
      <c r="C63" s="315">
        <f>'UBS Jardim Jaqueline'!C18</f>
        <v>3358</v>
      </c>
      <c r="D63" s="283">
        <f>'UBS Jardim Jaqueline'!D18</f>
        <v>4588</v>
      </c>
      <c r="E63" s="283">
        <f>'UBS Jardim Jaqueline'!E18</f>
        <v>4760</v>
      </c>
      <c r="F63" s="315">
        <f>'UBS Jardim Jaqueline'!F18</f>
        <v>2903</v>
      </c>
      <c r="G63" s="315">
        <f>'UBS Jardim Jaqueline'!G18</f>
        <v>3325</v>
      </c>
      <c r="H63" s="315">
        <f>'UBS Jardim Jaqueline'!H18</f>
        <v>4354</v>
      </c>
      <c r="I63" s="315">
        <f>'UBS Jardim Jaqueline'!I18</f>
        <v>4407</v>
      </c>
      <c r="J63" s="315">
        <f>'UBS Jardim Jaqueline'!J18</f>
        <v>5704</v>
      </c>
      <c r="K63" s="315">
        <f>'UBS Jardim Jaqueline'!K18</f>
        <v>5417</v>
      </c>
      <c r="L63" s="315">
        <f>'UBS Jardim Jaqueline'!L18</f>
        <v>4189</v>
      </c>
      <c r="M63" s="315">
        <f>'UBS Jardim Jaqueline'!M18</f>
        <v>4922</v>
      </c>
      <c r="N63" s="315">
        <f>'UBS Jardim Jaqueline'!N18</f>
        <v>6853</v>
      </c>
      <c r="O63" s="315">
        <f>'UBS Jardim Jaqueline'!O18</f>
        <v>97979</v>
      </c>
      <c r="P63" s="315">
        <f>'UBS Jardim Jaqueline'!P18</f>
        <v>54780</v>
      </c>
      <c r="Q63" s="442">
        <f>'UBS Jardim Jaqueline'!Q18</f>
        <v>0.5590993988507742</v>
      </c>
    </row>
    <row r="64" spans="1:17" x14ac:dyDescent="0.25">
      <c r="B64" s="321"/>
      <c r="C64" s="321"/>
      <c r="D64" s="321"/>
      <c r="E64" s="321"/>
      <c r="F64" s="321"/>
      <c r="G64" s="321"/>
      <c r="H64" s="321"/>
      <c r="I64" s="321"/>
      <c r="J64" s="321"/>
      <c r="K64" s="321"/>
      <c r="L64" s="321"/>
      <c r="M64" s="321"/>
      <c r="N64" s="321"/>
      <c r="O64" s="321"/>
      <c r="P64" s="321"/>
      <c r="Q64" s="431"/>
    </row>
    <row r="65" spans="1:17" ht="15.75" x14ac:dyDescent="0.25">
      <c r="A65" s="245" t="s">
        <v>297</v>
      </c>
      <c r="B65" s="284"/>
      <c r="C65" s="284"/>
      <c r="D65" s="284"/>
      <c r="E65" s="284"/>
      <c r="F65" s="284"/>
      <c r="G65" s="284"/>
      <c r="H65" s="284"/>
      <c r="I65" s="284"/>
      <c r="J65" s="284"/>
      <c r="K65" s="284"/>
      <c r="L65" s="284"/>
      <c r="M65" s="284"/>
      <c r="N65" s="284"/>
      <c r="O65" s="284"/>
      <c r="P65" s="284"/>
      <c r="Q65" s="443"/>
    </row>
    <row r="66" spans="1:17" ht="26.25" thickBot="1" x14ac:dyDescent="0.3">
      <c r="A66" s="200" t="s">
        <v>3</v>
      </c>
      <c r="B66" s="285" t="s">
        <v>4</v>
      </c>
      <c r="C66" s="254" t="s">
        <v>176</v>
      </c>
      <c r="D66" s="254" t="s">
        <v>177</v>
      </c>
      <c r="E66" s="254" t="s">
        <v>178</v>
      </c>
      <c r="F66" s="254" t="s">
        <v>179</v>
      </c>
      <c r="G66" s="254" t="s">
        <v>180</v>
      </c>
      <c r="H66" s="254" t="s">
        <v>181</v>
      </c>
      <c r="I66" s="254" t="s">
        <v>186</v>
      </c>
      <c r="J66" s="254" t="s">
        <v>182</v>
      </c>
      <c r="K66" s="254" t="s">
        <v>183</v>
      </c>
      <c r="L66" s="254" t="s">
        <v>184</v>
      </c>
      <c r="M66" s="254" t="s">
        <v>185</v>
      </c>
      <c r="N66" s="254" t="s">
        <v>187</v>
      </c>
      <c r="O66" s="254" t="s">
        <v>272</v>
      </c>
      <c r="P66" s="254" t="s">
        <v>273</v>
      </c>
      <c r="Q66" s="426" t="s">
        <v>1</v>
      </c>
    </row>
    <row r="67" spans="1:17" ht="16.5" customHeight="1" thickTop="1" x14ac:dyDescent="0.25">
      <c r="A67" s="201" t="s">
        <v>202</v>
      </c>
      <c r="B67" s="272">
        <f>'UBS E NASF Malta Cardoso'!B9</f>
        <v>3600</v>
      </c>
      <c r="C67" s="273">
        <f>'UBS E NASF Malta Cardoso'!C9</f>
        <v>3354</v>
      </c>
      <c r="D67" s="274">
        <f>'UBS E NASF Malta Cardoso'!D9</f>
        <v>3197</v>
      </c>
      <c r="E67" s="274">
        <f>'UBS E NASF Malta Cardoso'!E9</f>
        <v>1873</v>
      </c>
      <c r="F67" s="274">
        <f>'UBS E NASF Malta Cardoso'!F9</f>
        <v>3163</v>
      </c>
      <c r="G67" s="274">
        <f>'UBS E NASF Malta Cardoso'!G9</f>
        <v>3502</v>
      </c>
      <c r="H67" s="274">
        <f>'UBS E NASF Malta Cardoso'!H9</f>
        <v>3551</v>
      </c>
      <c r="I67" s="273">
        <f>'UBS E NASF Malta Cardoso'!I9</f>
        <v>3290</v>
      </c>
      <c r="J67" s="274">
        <f>'UBS E NASF Malta Cardoso'!J9</f>
        <v>3578</v>
      </c>
      <c r="K67" s="274">
        <f>'UBS E NASF Malta Cardoso'!K9</f>
        <v>2978</v>
      </c>
      <c r="L67" s="274">
        <f>'UBS E NASF Malta Cardoso'!L9</f>
        <v>2753</v>
      </c>
      <c r="M67" s="274">
        <f>'UBS E NASF Malta Cardoso'!M9</f>
        <v>2704</v>
      </c>
      <c r="N67" s="274">
        <f>'UBS E NASF Malta Cardoso'!N9</f>
        <v>2653</v>
      </c>
      <c r="O67" s="274">
        <f>'UBS E NASF Malta Cardoso'!O9</f>
        <v>43200</v>
      </c>
      <c r="P67" s="274">
        <f>'UBS E NASF Malta Cardoso'!P9</f>
        <v>36596</v>
      </c>
      <c r="Q67" s="438">
        <f>'UBS E NASF Malta Cardoso'!Q9</f>
        <v>0.84712962962962968</v>
      </c>
    </row>
    <row r="68" spans="1:17" ht="16.5" customHeight="1" x14ac:dyDescent="0.25">
      <c r="A68" s="416" t="s">
        <v>203</v>
      </c>
      <c r="B68" s="417">
        <f>'UBS E NASF Malta Cardoso'!B10</f>
        <v>1248</v>
      </c>
      <c r="C68" s="274">
        <f>'UBS E NASF Malta Cardoso'!C10</f>
        <v>455</v>
      </c>
      <c r="D68" s="274">
        <f>'UBS E NASF Malta Cardoso'!D10</f>
        <v>509</v>
      </c>
      <c r="E68" s="274">
        <f>'UBS E NASF Malta Cardoso'!E10</f>
        <v>1165</v>
      </c>
      <c r="F68" s="274">
        <f>'UBS E NASF Malta Cardoso'!F10</f>
        <v>492</v>
      </c>
      <c r="G68" s="274">
        <f>'UBS E NASF Malta Cardoso'!G10</f>
        <v>633</v>
      </c>
      <c r="H68" s="274">
        <f>'UBS E NASF Malta Cardoso'!H10</f>
        <v>835</v>
      </c>
      <c r="I68" s="274">
        <f>'UBS E NASF Malta Cardoso'!I10</f>
        <v>772</v>
      </c>
      <c r="J68" s="274">
        <f>'UBS E NASF Malta Cardoso'!J10</f>
        <v>1133</v>
      </c>
      <c r="K68" s="274">
        <f>'UBS E NASF Malta Cardoso'!K10</f>
        <v>617</v>
      </c>
      <c r="L68" s="274">
        <f>'UBS E NASF Malta Cardoso'!L10</f>
        <v>1114</v>
      </c>
      <c r="M68" s="274">
        <f>'UBS E NASF Malta Cardoso'!M10</f>
        <v>1071</v>
      </c>
      <c r="N68" s="274">
        <f>'UBS E NASF Malta Cardoso'!N10</f>
        <v>1106</v>
      </c>
      <c r="O68" s="274">
        <f>'UBS E NASF Malta Cardoso'!O10</f>
        <v>14976</v>
      </c>
      <c r="P68" s="274">
        <f>'UBS E NASF Malta Cardoso'!P10</f>
        <v>9902</v>
      </c>
      <c r="Q68" s="438">
        <f>'UBS E NASF Malta Cardoso'!Q10</f>
        <v>0.66119123931623935</v>
      </c>
    </row>
    <row r="69" spans="1:17" ht="16.5" customHeight="1" x14ac:dyDescent="0.25">
      <c r="A69" s="416" t="s">
        <v>216</v>
      </c>
      <c r="B69" s="417">
        <f>'UBS E NASF Malta Cardoso'!B11</f>
        <v>468</v>
      </c>
      <c r="C69" s="274">
        <f>'UBS E NASF Malta Cardoso'!C11</f>
        <v>400</v>
      </c>
      <c r="D69" s="274">
        <f>'UBS E NASF Malta Cardoso'!D11</f>
        <v>661</v>
      </c>
      <c r="E69" s="274">
        <f>'UBS E NASF Malta Cardoso'!E11</f>
        <v>923</v>
      </c>
      <c r="F69" s="274">
        <f>'UBS E NASF Malta Cardoso'!F11</f>
        <v>678</v>
      </c>
      <c r="G69" s="274">
        <f>'UBS E NASF Malta Cardoso'!G11</f>
        <v>636</v>
      </c>
      <c r="H69" s="274">
        <f>'UBS E NASF Malta Cardoso'!H11</f>
        <v>648</v>
      </c>
      <c r="I69" s="274">
        <f>'UBS E NASF Malta Cardoso'!I11</f>
        <v>564</v>
      </c>
      <c r="J69" s="274">
        <f>'UBS E NASF Malta Cardoso'!J11</f>
        <v>805</v>
      </c>
      <c r="K69" s="274">
        <f>'UBS E NASF Malta Cardoso'!K11</f>
        <v>971</v>
      </c>
      <c r="L69" s="274">
        <f>'UBS E NASF Malta Cardoso'!L11</f>
        <v>875</v>
      </c>
      <c r="M69" s="274">
        <f>'UBS E NASF Malta Cardoso'!M11</f>
        <v>407</v>
      </c>
      <c r="N69" s="274">
        <f>'UBS E NASF Malta Cardoso'!N11</f>
        <v>137</v>
      </c>
      <c r="O69" s="274">
        <f>'UBS E NASF Malta Cardoso'!O11</f>
        <v>5616</v>
      </c>
      <c r="P69" s="274">
        <f>'UBS E NASF Malta Cardoso'!P11</f>
        <v>7705</v>
      </c>
      <c r="Q69" s="438">
        <f>'UBS E NASF Malta Cardoso'!Q11</f>
        <v>1.3719729344729346</v>
      </c>
    </row>
    <row r="70" spans="1:17" ht="16.5" customHeight="1" x14ac:dyDescent="0.25">
      <c r="A70" s="201" t="s">
        <v>224</v>
      </c>
      <c r="B70" s="286">
        <f>'UBS E NASF Malta Cardoso'!B12</f>
        <v>192</v>
      </c>
      <c r="C70" s="287">
        <f>'UBS E NASF Malta Cardoso'!C12</f>
        <v>128</v>
      </c>
      <c r="D70" s="277">
        <f>'UBS E NASF Malta Cardoso'!D12</f>
        <v>53</v>
      </c>
      <c r="E70" s="277">
        <f>'UBS E NASF Malta Cardoso'!E12</f>
        <v>0</v>
      </c>
      <c r="F70" s="277">
        <f>'UBS E NASF Malta Cardoso'!F12</f>
        <v>24</v>
      </c>
      <c r="G70" s="277">
        <f>'UBS E NASF Malta Cardoso'!G12</f>
        <v>31</v>
      </c>
      <c r="H70" s="277">
        <f>'UBS E NASF Malta Cardoso'!H12</f>
        <v>43</v>
      </c>
      <c r="I70" s="287">
        <f>'UBS E NASF Malta Cardoso'!I12</f>
        <v>105</v>
      </c>
      <c r="J70" s="277">
        <f>'UBS E NASF Malta Cardoso'!J12</f>
        <v>108</v>
      </c>
      <c r="K70" s="277">
        <f>'UBS E NASF Malta Cardoso'!K12</f>
        <v>158</v>
      </c>
      <c r="L70" s="277">
        <f>'UBS E NASF Malta Cardoso'!L12</f>
        <v>245</v>
      </c>
      <c r="M70" s="277">
        <f>'UBS E NASF Malta Cardoso'!M12</f>
        <v>0</v>
      </c>
      <c r="N70" s="277">
        <f>'UBS E NASF Malta Cardoso'!N12</f>
        <v>27</v>
      </c>
      <c r="O70" s="411">
        <f>'UBS E NASF Malta Cardoso'!O12</f>
        <v>2304</v>
      </c>
      <c r="P70" s="411">
        <f>'UBS E NASF Malta Cardoso'!P12</f>
        <v>922</v>
      </c>
      <c r="Q70" s="439">
        <f>'UBS E NASF Malta Cardoso'!Q12</f>
        <v>0.4001736111111111</v>
      </c>
    </row>
    <row r="71" spans="1:17" ht="16.5" customHeight="1" x14ac:dyDescent="0.25">
      <c r="A71" s="201" t="s">
        <v>225</v>
      </c>
      <c r="B71" s="286">
        <f>'UBS E NASF Malta Cardoso'!B13</f>
        <v>672</v>
      </c>
      <c r="C71" s="287">
        <f>'UBS E NASF Malta Cardoso'!C13</f>
        <v>253</v>
      </c>
      <c r="D71" s="277">
        <f>'UBS E NASF Malta Cardoso'!D13</f>
        <v>441</v>
      </c>
      <c r="E71" s="277">
        <f>'UBS E NASF Malta Cardoso'!E13</f>
        <v>0</v>
      </c>
      <c r="F71" s="277">
        <f>'UBS E NASF Malta Cardoso'!F13</f>
        <v>20</v>
      </c>
      <c r="G71" s="277">
        <f>'UBS E NASF Malta Cardoso'!G13</f>
        <v>35</v>
      </c>
      <c r="H71" s="277">
        <f>'UBS E NASF Malta Cardoso'!H13</f>
        <v>94</v>
      </c>
      <c r="I71" s="287">
        <f>'UBS E NASF Malta Cardoso'!I13</f>
        <v>466</v>
      </c>
      <c r="J71" s="277">
        <f>'UBS E NASF Malta Cardoso'!J13</f>
        <v>422</v>
      </c>
      <c r="K71" s="277">
        <f>'UBS E NASF Malta Cardoso'!K13</f>
        <v>391</v>
      </c>
      <c r="L71" s="277">
        <f>'UBS E NASF Malta Cardoso'!L13</f>
        <v>381</v>
      </c>
      <c r="M71" s="277">
        <f>'UBS E NASF Malta Cardoso'!M13</f>
        <v>0</v>
      </c>
      <c r="N71" s="277">
        <f>'UBS E NASF Malta Cardoso'!N13</f>
        <v>82</v>
      </c>
      <c r="O71" s="411">
        <f>'UBS E NASF Malta Cardoso'!O13</f>
        <v>8064</v>
      </c>
      <c r="P71" s="411">
        <f>'UBS E NASF Malta Cardoso'!P13</f>
        <v>2585</v>
      </c>
      <c r="Q71" s="439">
        <f>'UBS E NASF Malta Cardoso'!Q13</f>
        <v>0.32056051587301587</v>
      </c>
    </row>
    <row r="72" spans="1:17" x14ac:dyDescent="0.25">
      <c r="A72" s="334" t="s">
        <v>228</v>
      </c>
      <c r="B72" s="288">
        <f>'UBS E NASF Malta Cardoso'!B14</f>
        <v>768</v>
      </c>
      <c r="C72" s="289">
        <f>'UBS E NASF Malta Cardoso'!C14</f>
        <v>633</v>
      </c>
      <c r="D72" s="289">
        <f>'UBS E NASF Malta Cardoso'!D14</f>
        <v>583</v>
      </c>
      <c r="E72" s="289">
        <f>'UBS E NASF Malta Cardoso'!E14</f>
        <v>740</v>
      </c>
      <c r="F72" s="289">
        <f>'UBS E NASF Malta Cardoso'!F14</f>
        <v>541</v>
      </c>
      <c r="G72" s="289">
        <f>'UBS E NASF Malta Cardoso'!G14</f>
        <v>663</v>
      </c>
      <c r="H72" s="289">
        <f>'UBS E NASF Malta Cardoso'!H14</f>
        <v>467</v>
      </c>
      <c r="I72" s="289">
        <f>'UBS E NASF Malta Cardoso'!I14</f>
        <v>479</v>
      </c>
      <c r="J72" s="289">
        <f>'UBS E NASF Malta Cardoso'!J14</f>
        <v>555</v>
      </c>
      <c r="K72" s="289">
        <f>'UBS E NASF Malta Cardoso'!K14</f>
        <v>553</v>
      </c>
      <c r="L72" s="289">
        <f>'UBS E NASF Malta Cardoso'!L14</f>
        <v>662</v>
      </c>
      <c r="M72" s="289">
        <f>'UBS E NASF Malta Cardoso'!M14</f>
        <v>674</v>
      </c>
      <c r="N72" s="289">
        <f>'UBS E NASF Malta Cardoso'!N14</f>
        <v>398</v>
      </c>
      <c r="O72" s="289">
        <f>'UBS E NASF Malta Cardoso'!O14</f>
        <v>9216</v>
      </c>
      <c r="P72" s="289">
        <f>'UBS E NASF Malta Cardoso'!P14</f>
        <v>6948</v>
      </c>
      <c r="Q72" s="444">
        <f>'UBS E NASF Malta Cardoso'!Q14</f>
        <v>0.75390625</v>
      </c>
    </row>
    <row r="73" spans="1:17" x14ac:dyDescent="0.25">
      <c r="A73" s="334" t="s">
        <v>229</v>
      </c>
      <c r="B73" s="236">
        <f>'UBS E NASF Malta Cardoso'!B15</f>
        <v>384</v>
      </c>
      <c r="C73" s="271">
        <f>'UBS E NASF Malta Cardoso'!C15</f>
        <v>127</v>
      </c>
      <c r="D73" s="271">
        <f>'UBS E NASF Malta Cardoso'!D15</f>
        <v>202</v>
      </c>
      <c r="E73" s="271">
        <f>'UBS E NASF Malta Cardoso'!E15</f>
        <v>162</v>
      </c>
      <c r="F73" s="271">
        <f>'UBS E NASF Malta Cardoso'!F15</f>
        <v>210</v>
      </c>
      <c r="G73" s="271">
        <f>'UBS E NASF Malta Cardoso'!G15</f>
        <v>211</v>
      </c>
      <c r="H73" s="271">
        <f>'UBS E NASF Malta Cardoso'!H15</f>
        <v>94</v>
      </c>
      <c r="I73" s="271">
        <f>'UBS E NASF Malta Cardoso'!I15</f>
        <v>126</v>
      </c>
      <c r="J73" s="271">
        <f>'UBS E NASF Malta Cardoso'!J15</f>
        <v>238</v>
      </c>
      <c r="K73" s="271">
        <f>'UBS E NASF Malta Cardoso'!K15</f>
        <v>225</v>
      </c>
      <c r="L73" s="271">
        <f>'UBS E NASF Malta Cardoso'!L15</f>
        <v>113</v>
      </c>
      <c r="M73" s="271">
        <f>'UBS E NASF Malta Cardoso'!M15</f>
        <v>215</v>
      </c>
      <c r="N73" s="379">
        <f>'UBS E NASF Malta Cardoso'!N15</f>
        <v>130</v>
      </c>
      <c r="O73" s="410">
        <f>'UBS E NASF Malta Cardoso'!O15</f>
        <v>4608</v>
      </c>
      <c r="P73" s="410">
        <f>'UBS E NASF Malta Cardoso'!P15</f>
        <v>2053</v>
      </c>
      <c r="Q73" s="437">
        <f>'UBS E NASF Malta Cardoso'!Q15</f>
        <v>0.4455295138888889</v>
      </c>
    </row>
    <row r="74" spans="1:17" ht="16.5" customHeight="1" x14ac:dyDescent="0.25">
      <c r="A74" s="169" t="s">
        <v>211</v>
      </c>
      <c r="B74" s="236">
        <f>'UBS E NASF Malta Cardoso'!B16</f>
        <v>512</v>
      </c>
      <c r="C74" s="271">
        <f>'UBS E NASF Malta Cardoso'!C16</f>
        <v>316</v>
      </c>
      <c r="D74" s="271">
        <f>'UBS E NASF Malta Cardoso'!D16</f>
        <v>198</v>
      </c>
      <c r="E74" s="271">
        <f>'UBS E NASF Malta Cardoso'!E16</f>
        <v>358</v>
      </c>
      <c r="F74" s="271">
        <f>'UBS E NASF Malta Cardoso'!F16</f>
        <v>473</v>
      </c>
      <c r="G74" s="271">
        <f>'UBS E NASF Malta Cardoso'!G16</f>
        <v>297</v>
      </c>
      <c r="H74" s="271">
        <f>'UBS E NASF Malta Cardoso'!H16</f>
        <v>243</v>
      </c>
      <c r="I74" s="271">
        <f>'UBS E NASF Malta Cardoso'!I16</f>
        <v>381</v>
      </c>
      <c r="J74" s="271">
        <f>'UBS E NASF Malta Cardoso'!J16</f>
        <v>333</v>
      </c>
      <c r="K74" s="271">
        <f>'UBS E NASF Malta Cardoso'!K16</f>
        <v>369</v>
      </c>
      <c r="L74" s="271">
        <f>'UBS E NASF Malta Cardoso'!L16</f>
        <v>232</v>
      </c>
      <c r="M74" s="271">
        <f>'UBS E NASF Malta Cardoso'!M16</f>
        <v>247</v>
      </c>
      <c r="N74" s="379">
        <f>'UBS E NASF Malta Cardoso'!N16</f>
        <v>372</v>
      </c>
      <c r="O74" s="410">
        <f>'UBS E NASF Malta Cardoso'!O16</f>
        <v>6144</v>
      </c>
      <c r="P74" s="410">
        <f>'UBS E NASF Malta Cardoso'!P16</f>
        <v>3819</v>
      </c>
      <c r="Q74" s="437">
        <f>'UBS E NASF Malta Cardoso'!Q16</f>
        <v>0.62158203125</v>
      </c>
    </row>
    <row r="75" spans="1:17" ht="16.5" customHeight="1" x14ac:dyDescent="0.25">
      <c r="A75" s="169" t="s">
        <v>226</v>
      </c>
      <c r="B75" s="236">
        <f>'UBS E NASF Malta Cardoso'!B17</f>
        <v>192</v>
      </c>
      <c r="C75" s="271">
        <f>'UBS E NASF Malta Cardoso'!C17</f>
        <v>148</v>
      </c>
      <c r="D75" s="271">
        <f>'UBS E NASF Malta Cardoso'!D17</f>
        <v>104</v>
      </c>
      <c r="E75" s="271">
        <f>'UBS E NASF Malta Cardoso'!E17</f>
        <v>207</v>
      </c>
      <c r="F75" s="271">
        <f>'UBS E NASF Malta Cardoso'!F17</f>
        <v>42</v>
      </c>
      <c r="G75" s="271">
        <f>'UBS E NASF Malta Cardoso'!G17</f>
        <v>30</v>
      </c>
      <c r="H75" s="271">
        <f>'UBS E NASF Malta Cardoso'!H17</f>
        <v>73</v>
      </c>
      <c r="I75" s="271">
        <f>'UBS E NASF Malta Cardoso'!I17</f>
        <v>147</v>
      </c>
      <c r="J75" s="271">
        <f>'UBS E NASF Malta Cardoso'!J17</f>
        <v>197</v>
      </c>
      <c r="K75" s="271">
        <f>'UBS E NASF Malta Cardoso'!K17</f>
        <v>86</v>
      </c>
      <c r="L75" s="271">
        <f>'UBS E NASF Malta Cardoso'!L17</f>
        <v>154</v>
      </c>
      <c r="M75" s="271">
        <f>'UBS E NASF Malta Cardoso'!M17</f>
        <v>253</v>
      </c>
      <c r="N75" s="379">
        <f>'UBS E NASF Malta Cardoso'!N17</f>
        <v>297</v>
      </c>
      <c r="O75" s="410">
        <f>'UBS E NASF Malta Cardoso'!O17</f>
        <v>2304</v>
      </c>
      <c r="P75" s="410">
        <f>'UBS E NASF Malta Cardoso'!P17</f>
        <v>1738</v>
      </c>
      <c r="Q75" s="437">
        <f>'UBS E NASF Malta Cardoso'!Q17</f>
        <v>0.75434027777777779</v>
      </c>
    </row>
    <row r="76" spans="1:17" ht="16.5" customHeight="1" thickBot="1" x14ac:dyDescent="0.3">
      <c r="A76" s="202" t="s">
        <v>227</v>
      </c>
      <c r="B76" s="290">
        <f>'UBS E NASF Malta Cardoso'!B18</f>
        <v>672</v>
      </c>
      <c r="C76" s="291">
        <f>'UBS E NASF Malta Cardoso'!C18</f>
        <v>703</v>
      </c>
      <c r="D76" s="291">
        <f>'UBS E NASF Malta Cardoso'!D18</f>
        <v>352</v>
      </c>
      <c r="E76" s="291">
        <f>'UBS E NASF Malta Cardoso'!E18</f>
        <v>284</v>
      </c>
      <c r="F76" s="291">
        <f>'UBS E NASF Malta Cardoso'!F18</f>
        <v>17</v>
      </c>
      <c r="G76" s="291">
        <f>'UBS E NASF Malta Cardoso'!G18</f>
        <v>25</v>
      </c>
      <c r="H76" s="291">
        <f>'UBS E NASF Malta Cardoso'!H18</f>
        <v>40</v>
      </c>
      <c r="I76" s="291">
        <f>'UBS E NASF Malta Cardoso'!I18</f>
        <v>235</v>
      </c>
      <c r="J76" s="291">
        <f>'UBS E NASF Malta Cardoso'!J18</f>
        <v>272</v>
      </c>
      <c r="K76" s="291">
        <f>'UBS E NASF Malta Cardoso'!K18</f>
        <v>56</v>
      </c>
      <c r="L76" s="291">
        <f>'UBS E NASF Malta Cardoso'!L18</f>
        <v>147</v>
      </c>
      <c r="M76" s="291">
        <f>'UBS E NASF Malta Cardoso'!M18</f>
        <v>476</v>
      </c>
      <c r="N76" s="291">
        <f>'UBS E NASF Malta Cardoso'!N18</f>
        <v>389</v>
      </c>
      <c r="O76" s="412">
        <f>'UBS E NASF Malta Cardoso'!O18</f>
        <v>8064</v>
      </c>
      <c r="P76" s="412">
        <f>'UBS E NASF Malta Cardoso'!P18</f>
        <v>2996</v>
      </c>
      <c r="Q76" s="445">
        <f>'UBS E NASF Malta Cardoso'!Q18</f>
        <v>0.37152777777777779</v>
      </c>
    </row>
    <row r="77" spans="1:17" ht="15.75" thickBot="1" x14ac:dyDescent="0.3">
      <c r="A77" s="332" t="str">
        <f>'UBS E NASF Malta Cardoso'!A19</f>
        <v>SOMA</v>
      </c>
      <c r="B77" s="228">
        <f>'UBS E NASF Malta Cardoso'!B19</f>
        <v>8708</v>
      </c>
      <c r="C77" s="248">
        <f>'UBS E NASF Malta Cardoso'!C19</f>
        <v>6517</v>
      </c>
      <c r="D77" s="248">
        <f>'UBS E NASF Malta Cardoso'!D19</f>
        <v>6300</v>
      </c>
      <c r="E77" s="248">
        <f>'UBS E NASF Malta Cardoso'!E19</f>
        <v>5712</v>
      </c>
      <c r="F77" s="248">
        <f>'UBS E NASF Malta Cardoso'!F19</f>
        <v>5601</v>
      </c>
      <c r="G77" s="248">
        <f>'UBS E NASF Malta Cardoso'!G19</f>
        <v>6008</v>
      </c>
      <c r="H77" s="248">
        <f>'UBS E NASF Malta Cardoso'!H19</f>
        <v>5975</v>
      </c>
      <c r="I77" s="248">
        <f>'UBS E NASF Malta Cardoso'!I19</f>
        <v>6565</v>
      </c>
      <c r="J77" s="248">
        <f>'UBS E NASF Malta Cardoso'!J19</f>
        <v>7641</v>
      </c>
      <c r="K77" s="248">
        <f>'UBS E NASF Malta Cardoso'!K19</f>
        <v>6404</v>
      </c>
      <c r="L77" s="248">
        <f>'UBS E NASF Malta Cardoso'!L19</f>
        <v>6676</v>
      </c>
      <c r="M77" s="248">
        <f>'UBS E NASF Malta Cardoso'!M19</f>
        <v>6047</v>
      </c>
      <c r="N77" s="248">
        <f>'UBS E NASF Malta Cardoso'!N19</f>
        <v>5591</v>
      </c>
      <c r="O77" s="248">
        <f>'UBS E NASF Malta Cardoso'!O19</f>
        <v>104496</v>
      </c>
      <c r="P77" s="248">
        <f>'UBS E NASF Malta Cardoso'!P19</f>
        <v>75264</v>
      </c>
      <c r="Q77" s="434">
        <f>'UBS E NASF Malta Cardoso'!Q19</f>
        <v>0.72025723472668812</v>
      </c>
    </row>
    <row r="78" spans="1:17" x14ac:dyDescent="0.25">
      <c r="B78" s="321"/>
      <c r="C78" s="321"/>
      <c r="D78" s="321"/>
      <c r="E78" s="321"/>
      <c r="F78" s="321"/>
      <c r="G78" s="321"/>
      <c r="H78" s="321"/>
      <c r="I78" s="321"/>
      <c r="J78" s="321"/>
      <c r="K78" s="321"/>
      <c r="L78" s="321"/>
      <c r="M78" s="321"/>
      <c r="N78" s="321"/>
      <c r="O78" s="321"/>
      <c r="P78" s="321"/>
      <c r="Q78" s="431"/>
    </row>
    <row r="79" spans="1:17" ht="15.75" x14ac:dyDescent="0.25">
      <c r="A79" s="241" t="s">
        <v>298</v>
      </c>
      <c r="B79" s="266"/>
      <c r="C79" s="266"/>
      <c r="D79" s="266"/>
      <c r="E79" s="266"/>
      <c r="F79" s="266"/>
      <c r="G79" s="266"/>
      <c r="H79" s="266"/>
      <c r="I79" s="266"/>
      <c r="J79" s="266"/>
      <c r="K79" s="266"/>
      <c r="L79" s="266"/>
      <c r="M79" s="266"/>
      <c r="N79" s="266"/>
      <c r="O79" s="312"/>
      <c r="P79" s="312"/>
      <c r="Q79" s="432"/>
    </row>
    <row r="80" spans="1:17" ht="26.25" thickBot="1" x14ac:dyDescent="0.3">
      <c r="A80" s="24" t="s">
        <v>3</v>
      </c>
      <c r="B80" s="292" t="s">
        <v>4</v>
      </c>
      <c r="C80" s="254" t="s">
        <v>176</v>
      </c>
      <c r="D80" s="254" t="s">
        <v>177</v>
      </c>
      <c r="E80" s="254" t="s">
        <v>178</v>
      </c>
      <c r="F80" s="254" t="s">
        <v>179</v>
      </c>
      <c r="G80" s="254" t="s">
        <v>180</v>
      </c>
      <c r="H80" s="254" t="s">
        <v>181</v>
      </c>
      <c r="I80" s="254" t="s">
        <v>186</v>
      </c>
      <c r="J80" s="254" t="s">
        <v>182</v>
      </c>
      <c r="K80" s="254" t="s">
        <v>183</v>
      </c>
      <c r="L80" s="254" t="s">
        <v>184</v>
      </c>
      <c r="M80" s="254" t="s">
        <v>185</v>
      </c>
      <c r="N80" s="254" t="s">
        <v>187</v>
      </c>
      <c r="O80" s="254" t="s">
        <v>272</v>
      </c>
      <c r="P80" s="254" t="s">
        <v>273</v>
      </c>
      <c r="Q80" s="426" t="s">
        <v>1</v>
      </c>
    </row>
    <row r="81" spans="1:17" ht="17.25" customHeight="1" thickTop="1" x14ac:dyDescent="0.25">
      <c r="A81" s="203" t="str">
        <f>'UBS Real Parque'!A9</f>
        <v>ACS (visita domiciliar) - 40hrs</v>
      </c>
      <c r="B81" s="233">
        <f>'UBS Real Parque'!B9</f>
        <v>2400</v>
      </c>
      <c r="C81" s="271">
        <f>'UBS Real Parque'!C9</f>
        <v>1261</v>
      </c>
      <c r="D81" s="271">
        <f>'UBS Real Parque'!D9</f>
        <v>1027</v>
      </c>
      <c r="E81" s="271">
        <f>'UBS Real Parque'!E9</f>
        <v>783</v>
      </c>
      <c r="F81" s="271">
        <f>'UBS Real Parque'!F9</f>
        <v>454</v>
      </c>
      <c r="G81" s="271">
        <f>'UBS Real Parque'!G9</f>
        <v>375</v>
      </c>
      <c r="H81" s="271">
        <f>'UBS Real Parque'!H9</f>
        <v>199</v>
      </c>
      <c r="I81" s="271">
        <f>'UBS Real Parque'!I9</f>
        <v>0</v>
      </c>
      <c r="J81" s="271">
        <f>'UBS Real Parque'!J9</f>
        <v>1520</v>
      </c>
      <c r="K81" s="271">
        <f>'UBS Real Parque'!K9</f>
        <v>1479</v>
      </c>
      <c r="L81" s="271">
        <f>'UBS Real Parque'!L9</f>
        <v>1468</v>
      </c>
      <c r="M81" s="271">
        <f>'UBS Real Parque'!M9</f>
        <v>1754</v>
      </c>
      <c r="N81" s="379">
        <f>'UBS Real Parque'!N9</f>
        <v>2274</v>
      </c>
      <c r="O81" s="410">
        <f>'UBS Real Parque'!O9</f>
        <v>28800</v>
      </c>
      <c r="P81" s="410">
        <f>'UBS Real Parque'!P9</f>
        <v>12594</v>
      </c>
      <c r="Q81" s="437">
        <f>'UBS Real Parque'!Q9</f>
        <v>0.43729166666666669</v>
      </c>
    </row>
    <row r="82" spans="1:17" ht="17.25" customHeight="1" x14ac:dyDescent="0.25">
      <c r="A82" s="203" t="str">
        <f>'UBS Real Parque'!A10</f>
        <v>Médico Generalista (consulta) - 40hrs</v>
      </c>
      <c r="B82" s="233">
        <f>'UBS Real Parque'!B10</f>
        <v>1421</v>
      </c>
      <c r="C82" s="271">
        <f>'UBS Real Parque'!C10</f>
        <v>606</v>
      </c>
      <c r="D82" s="271">
        <f>'UBS Real Parque'!D10</f>
        <v>439</v>
      </c>
      <c r="E82" s="271">
        <f>'UBS Real Parque'!E10</f>
        <v>844</v>
      </c>
      <c r="F82" s="271">
        <f>'UBS Real Parque'!F10</f>
        <v>821</v>
      </c>
      <c r="G82" s="271">
        <f>'UBS Real Parque'!G10</f>
        <v>1023</v>
      </c>
      <c r="H82" s="271">
        <f>'UBS Real Parque'!H10</f>
        <v>1078</v>
      </c>
      <c r="I82" s="271">
        <f>'UBS Real Parque'!I10</f>
        <v>820</v>
      </c>
      <c r="J82" s="271">
        <f>'UBS Real Parque'!J10</f>
        <v>860</v>
      </c>
      <c r="K82" s="271">
        <f>'UBS Real Parque'!K10</f>
        <v>895</v>
      </c>
      <c r="L82" s="271">
        <f>'UBS Real Parque'!L10</f>
        <v>886</v>
      </c>
      <c r="M82" s="271">
        <f>'UBS Real Parque'!M10</f>
        <v>1045</v>
      </c>
      <c r="N82" s="379">
        <f>'UBS Real Parque'!N10</f>
        <v>1270</v>
      </c>
      <c r="O82" s="410">
        <f>'UBS Real Parque'!O10</f>
        <v>14107</v>
      </c>
      <c r="P82" s="410">
        <f>'UBS Real Parque'!P10</f>
        <v>10587</v>
      </c>
      <c r="Q82" s="437">
        <f>'UBS Real Parque'!Q10</f>
        <v>0.75047848585808463</v>
      </c>
    </row>
    <row r="83" spans="1:17" ht="17.25" customHeight="1" x14ac:dyDescent="0.25">
      <c r="A83" s="214" t="str">
        <f>'UBS Real Parque'!A11</f>
        <v>Enfermeiro (consulta) - ESF - 40hrs</v>
      </c>
      <c r="B83" s="233">
        <f>'UBS Real Parque'!B11</f>
        <v>312</v>
      </c>
      <c r="C83" s="271">
        <f>'UBS Real Parque'!C11</f>
        <v>155</v>
      </c>
      <c r="D83" s="271">
        <f>'UBS Real Parque'!D11</f>
        <v>259</v>
      </c>
      <c r="E83" s="271">
        <f>'UBS Real Parque'!E11</f>
        <v>355</v>
      </c>
      <c r="F83" s="271">
        <f>'UBS Real Parque'!F11</f>
        <v>209</v>
      </c>
      <c r="G83" s="271">
        <f>'UBS Real Parque'!G11</f>
        <v>246</v>
      </c>
      <c r="H83" s="271">
        <f>'UBS Real Parque'!H11</f>
        <v>380</v>
      </c>
      <c r="I83" s="271">
        <f>'UBS Real Parque'!I11</f>
        <v>118</v>
      </c>
      <c r="J83" s="271">
        <f>'UBS Real Parque'!J11</f>
        <v>90</v>
      </c>
      <c r="K83" s="271">
        <f>'UBS Real Parque'!K11</f>
        <v>237</v>
      </c>
      <c r="L83" s="271">
        <f>'UBS Real Parque'!L11</f>
        <v>216</v>
      </c>
      <c r="M83" s="271">
        <f>'UBS Real Parque'!M11</f>
        <v>216</v>
      </c>
      <c r="N83" s="379">
        <f>'UBS Real Parque'!N11</f>
        <v>233</v>
      </c>
      <c r="O83" s="410">
        <f>'UBS Real Parque'!O11</f>
        <v>3744</v>
      </c>
      <c r="P83" s="410">
        <f>'UBS Real Parque'!P11</f>
        <v>2714</v>
      </c>
      <c r="Q83" s="437">
        <f>'UBS Real Parque'!Q11</f>
        <v>0.72489316239316237</v>
      </c>
    </row>
    <row r="84" spans="1:17" x14ac:dyDescent="0.25">
      <c r="A84" s="169" t="str">
        <f>'UBS Real Parque'!A12</f>
        <v>Cirurgião Dentista (atendimento individual) - 20hrs</v>
      </c>
      <c r="B84" s="233">
        <f>'UBS Real Parque'!B12</f>
        <v>288</v>
      </c>
      <c r="C84" s="271">
        <f>'UBS Real Parque'!C12</f>
        <v>142</v>
      </c>
      <c r="D84" s="271">
        <f>'UBS Real Parque'!D12</f>
        <v>124</v>
      </c>
      <c r="E84" s="271">
        <f>'UBS Real Parque'!E12</f>
        <v>154</v>
      </c>
      <c r="F84" s="271">
        <f>'UBS Real Parque'!F12</f>
        <v>121</v>
      </c>
      <c r="G84" s="271">
        <f>'UBS Real Parque'!G12</f>
        <v>114</v>
      </c>
      <c r="H84" s="271">
        <f>'UBS Real Parque'!H12</f>
        <v>110</v>
      </c>
      <c r="I84" s="271">
        <f>'UBS Real Parque'!I12</f>
        <v>127</v>
      </c>
      <c r="J84" s="271">
        <f>'UBS Real Parque'!J12</f>
        <v>181</v>
      </c>
      <c r="K84" s="271">
        <f>'UBS Real Parque'!K12</f>
        <v>474</v>
      </c>
      <c r="L84" s="271">
        <f>'UBS Real Parque'!L12</f>
        <v>180</v>
      </c>
      <c r="M84" s="271">
        <f>'UBS Real Parque'!M12</f>
        <v>161</v>
      </c>
      <c r="N84" s="379">
        <f>'UBS Real Parque'!N12</f>
        <v>186</v>
      </c>
      <c r="O84" s="410">
        <f>'UBS Real Parque'!O12</f>
        <v>3456</v>
      </c>
      <c r="P84" s="410">
        <f>'UBS Real Parque'!P12</f>
        <v>2074</v>
      </c>
      <c r="Q84" s="437">
        <f>'UBS Real Parque'!Q12</f>
        <v>0.6001157407407407</v>
      </c>
    </row>
    <row r="85" spans="1:17" ht="17.25" customHeight="1" x14ac:dyDescent="0.25">
      <c r="A85" s="169" t="str">
        <f>'UBS Real Parque'!A13</f>
        <v>Cirurgião Dentista (procedimento) - 20hrs</v>
      </c>
      <c r="B85" s="233">
        <f>'UBS Real Parque'!B13</f>
        <v>1008</v>
      </c>
      <c r="C85" s="271">
        <f>'UBS Real Parque'!C13</f>
        <v>236</v>
      </c>
      <c r="D85" s="271">
        <f>'UBS Real Parque'!D13</f>
        <v>32</v>
      </c>
      <c r="E85" s="271">
        <f>'UBS Real Parque'!E13</f>
        <v>218</v>
      </c>
      <c r="F85" s="271">
        <f>'UBS Real Parque'!F13</f>
        <v>213</v>
      </c>
      <c r="G85" s="271">
        <f>'UBS Real Parque'!G13</f>
        <v>164</v>
      </c>
      <c r="H85" s="271">
        <f>'UBS Real Parque'!H13</f>
        <v>170</v>
      </c>
      <c r="I85" s="271">
        <f>'UBS Real Parque'!I13</f>
        <v>263</v>
      </c>
      <c r="J85" s="271">
        <f>'UBS Real Parque'!J13</f>
        <v>393</v>
      </c>
      <c r="K85" s="271">
        <f>'UBS Real Parque'!K13</f>
        <v>106</v>
      </c>
      <c r="L85" s="271">
        <f>'UBS Real Parque'!L13</f>
        <v>469</v>
      </c>
      <c r="M85" s="271">
        <f>'UBS Real Parque'!M13</f>
        <v>356</v>
      </c>
      <c r="N85" s="379">
        <f>'UBS Real Parque'!N13</f>
        <v>375</v>
      </c>
      <c r="O85" s="410">
        <f>'UBS Real Parque'!O13</f>
        <v>12096</v>
      </c>
      <c r="P85" s="410">
        <f>'UBS Real Parque'!P13</f>
        <v>2995</v>
      </c>
      <c r="Q85" s="437">
        <f>'UBS Real Parque'!Q13</f>
        <v>0.24760251322751323</v>
      </c>
    </row>
    <row r="86" spans="1:17" ht="17.25" customHeight="1" x14ac:dyDescent="0.25">
      <c r="A86" s="169" t="str">
        <f>'UBS Real Parque'!A14</f>
        <v>Médico Clínico Geral (consulta) - 20hrs</v>
      </c>
      <c r="B86" s="233">
        <f>'UBS Real Parque'!B14</f>
        <v>256</v>
      </c>
      <c r="C86" s="271">
        <f>'UBS Real Parque'!C14</f>
        <v>170</v>
      </c>
      <c r="D86" s="271">
        <f>'UBS Real Parque'!D14</f>
        <v>126</v>
      </c>
      <c r="E86" s="271">
        <f>'UBS Real Parque'!E14</f>
        <v>158</v>
      </c>
      <c r="F86" s="271">
        <f>'UBS Real Parque'!F14</f>
        <v>71</v>
      </c>
      <c r="G86" s="271">
        <f>'UBS Real Parque'!G14</f>
        <v>136</v>
      </c>
      <c r="H86" s="271">
        <f>'UBS Real Parque'!H14</f>
        <v>84</v>
      </c>
      <c r="I86" s="271">
        <f>'UBS Real Parque'!I14</f>
        <v>129</v>
      </c>
      <c r="J86" s="271">
        <f>'UBS Real Parque'!J14</f>
        <v>172</v>
      </c>
      <c r="K86" s="271">
        <f>'UBS Real Parque'!K14</f>
        <v>137</v>
      </c>
      <c r="L86" s="271">
        <f>'UBS Real Parque'!L14</f>
        <v>122</v>
      </c>
      <c r="M86" s="271">
        <f>'UBS Real Parque'!M14</f>
        <v>181</v>
      </c>
      <c r="N86" s="379">
        <f>'UBS Real Parque'!N14</f>
        <v>246</v>
      </c>
      <c r="O86" s="410">
        <f>'UBS Real Parque'!O14</f>
        <v>3072</v>
      </c>
      <c r="P86" s="410">
        <f>'UBS Real Parque'!P14</f>
        <v>1732</v>
      </c>
      <c r="Q86" s="437">
        <f>'UBS Real Parque'!Q14</f>
        <v>0.56380208333333337</v>
      </c>
    </row>
    <row r="87" spans="1:17" ht="17.25" customHeight="1" x14ac:dyDescent="0.25">
      <c r="A87" s="169" t="str">
        <f>'UBS Real Parque'!A15</f>
        <v>Médico Tocoginecologista (consulta) - 20hrs</v>
      </c>
      <c r="B87" s="233">
        <f>'UBS Real Parque'!B15</f>
        <v>256</v>
      </c>
      <c r="C87" s="271">
        <f>'UBS Real Parque'!C15</f>
        <v>0</v>
      </c>
      <c r="D87" s="271">
        <f>'UBS Real Parque'!D15</f>
        <v>0</v>
      </c>
      <c r="E87" s="271">
        <f>'UBS Real Parque'!E15</f>
        <v>32</v>
      </c>
      <c r="F87" s="271">
        <f>'UBS Real Parque'!F15</f>
        <v>76</v>
      </c>
      <c r="G87" s="271">
        <f>'UBS Real Parque'!G15</f>
        <v>131</v>
      </c>
      <c r="H87" s="271">
        <f>'UBS Real Parque'!H15</f>
        <v>139</v>
      </c>
      <c r="I87" s="271">
        <f>'UBS Real Parque'!I15</f>
        <v>138</v>
      </c>
      <c r="J87" s="271">
        <f>'UBS Real Parque'!J15</f>
        <v>149</v>
      </c>
      <c r="K87" s="271">
        <f>'UBS Real Parque'!K15</f>
        <v>93</v>
      </c>
      <c r="L87" s="271">
        <f>'UBS Real Parque'!L15</f>
        <v>162</v>
      </c>
      <c r="M87" s="271">
        <f>'UBS Real Parque'!M15</f>
        <v>140</v>
      </c>
      <c r="N87" s="379">
        <f>'UBS Real Parque'!N15</f>
        <v>60</v>
      </c>
      <c r="O87" s="410">
        <f>'UBS Real Parque'!O15</f>
        <v>5632</v>
      </c>
      <c r="P87" s="410">
        <f>'UBS Real Parque'!P15</f>
        <v>1120</v>
      </c>
      <c r="Q87" s="437">
        <f>'UBS Real Parque'!Q15</f>
        <v>0.19886363636363635</v>
      </c>
    </row>
    <row r="88" spans="1:17" ht="17.25" customHeight="1" x14ac:dyDescent="0.25">
      <c r="A88" s="169" t="str">
        <f>'UBS Real Parque'!A16</f>
        <v>Médico Pediatra (consulta) - 20hrs</v>
      </c>
      <c r="B88" s="233">
        <f>'UBS Real Parque'!B16</f>
        <v>512</v>
      </c>
      <c r="C88" s="271">
        <f>'UBS Real Parque'!C16</f>
        <v>153</v>
      </c>
      <c r="D88" s="271">
        <f>'UBS Real Parque'!D16</f>
        <v>129</v>
      </c>
      <c r="E88" s="271">
        <f>'UBS Real Parque'!E16</f>
        <v>112</v>
      </c>
      <c r="F88" s="271">
        <f>'UBS Real Parque'!F16</f>
        <v>117</v>
      </c>
      <c r="G88" s="271">
        <f>'UBS Real Parque'!G16</f>
        <v>90</v>
      </c>
      <c r="H88" s="271">
        <f>'UBS Real Parque'!H16</f>
        <v>107</v>
      </c>
      <c r="I88" s="271">
        <f>'UBS Real Parque'!I16</f>
        <v>47</v>
      </c>
      <c r="J88" s="271">
        <f>'UBS Real Parque'!J16</f>
        <v>37</v>
      </c>
      <c r="K88" s="271">
        <f>'UBS Real Parque'!K16</f>
        <v>137</v>
      </c>
      <c r="L88" s="271">
        <f>'UBS Real Parque'!L16</f>
        <v>0</v>
      </c>
      <c r="M88" s="271">
        <f>'UBS Real Parque'!M16</f>
        <v>43</v>
      </c>
      <c r="N88" s="379">
        <f>'UBS Real Parque'!N16</f>
        <v>55</v>
      </c>
      <c r="O88" s="410">
        <f>'UBS Real Parque'!O16</f>
        <v>6144</v>
      </c>
      <c r="P88" s="410">
        <f>'UBS Real Parque'!P16</f>
        <v>1027</v>
      </c>
      <c r="Q88" s="437">
        <f>'UBS Real Parque'!Q16</f>
        <v>0.16715494791666666</v>
      </c>
    </row>
    <row r="89" spans="1:17" ht="17.25" customHeight="1" thickBot="1" x14ac:dyDescent="0.3">
      <c r="A89" s="170" t="str">
        <f>'UBS Real Parque'!A17</f>
        <v>Médico Psiquiatra (consulta) - 20hrs</v>
      </c>
      <c r="B89" s="234">
        <f>'UBS Real Parque'!B17</f>
        <v>132</v>
      </c>
      <c r="C89" s="293">
        <f>'UBS Real Parque'!C17</f>
        <v>78</v>
      </c>
      <c r="D89" s="293">
        <f>'UBS Real Parque'!D17</f>
        <v>67</v>
      </c>
      <c r="E89" s="293">
        <f>'UBS Real Parque'!E17</f>
        <v>72</v>
      </c>
      <c r="F89" s="293">
        <f>'UBS Real Parque'!F17</f>
        <v>20</v>
      </c>
      <c r="G89" s="293">
        <f>'UBS Real Parque'!G17</f>
        <v>73</v>
      </c>
      <c r="H89" s="293">
        <f>'UBS Real Parque'!H17</f>
        <v>81</v>
      </c>
      <c r="I89" s="293">
        <f>'UBS Real Parque'!I17</f>
        <v>62</v>
      </c>
      <c r="J89" s="293">
        <f>'UBS Real Parque'!J17</f>
        <v>70</v>
      </c>
      <c r="K89" s="293">
        <f>'UBS Real Parque'!K17</f>
        <v>74</v>
      </c>
      <c r="L89" s="293">
        <f>'UBS Real Parque'!L17</f>
        <v>86</v>
      </c>
      <c r="M89" s="293">
        <f>'UBS Real Parque'!M17</f>
        <v>70</v>
      </c>
      <c r="N89" s="293">
        <f>'UBS Real Parque'!N17</f>
        <v>45</v>
      </c>
      <c r="O89" s="281">
        <f>'UBS Real Parque'!O17</f>
        <v>1584</v>
      </c>
      <c r="P89" s="281">
        <f>'UBS Real Parque'!P17</f>
        <v>798</v>
      </c>
      <c r="Q89" s="446">
        <f>'UBS Real Parque'!Q17</f>
        <v>0.50378787878787878</v>
      </c>
    </row>
    <row r="90" spans="1:17" ht="15.75" thickBot="1" x14ac:dyDescent="0.3">
      <c r="A90" s="332" t="str">
        <f>'UBS Real Parque'!A18</f>
        <v>SOMA</v>
      </c>
      <c r="B90" s="268">
        <f>'UBS Real Parque'!B18</f>
        <v>6585</v>
      </c>
      <c r="C90" s="248">
        <f>'UBS Real Parque'!C18</f>
        <v>2801</v>
      </c>
      <c r="D90" s="248">
        <f>'UBS Real Parque'!D18</f>
        <v>2203</v>
      </c>
      <c r="E90" s="248">
        <f>'UBS Real Parque'!E18</f>
        <v>2728</v>
      </c>
      <c r="F90" s="248">
        <f>'UBS Real Parque'!F18</f>
        <v>2102</v>
      </c>
      <c r="G90" s="248">
        <f>'UBS Real Parque'!G18</f>
        <v>2352</v>
      </c>
      <c r="H90" s="248">
        <f>'UBS Real Parque'!H18</f>
        <v>2348</v>
      </c>
      <c r="I90" s="248">
        <f>'UBS Real Parque'!I18</f>
        <v>1704</v>
      </c>
      <c r="J90" s="248">
        <f>'UBS Real Parque'!J18</f>
        <v>3472</v>
      </c>
      <c r="K90" s="248">
        <f>'UBS Real Parque'!K18</f>
        <v>3632</v>
      </c>
      <c r="L90" s="248">
        <f>'UBS Real Parque'!L18</f>
        <v>3589</v>
      </c>
      <c r="M90" s="248">
        <f>'UBS Real Parque'!M18</f>
        <v>3966</v>
      </c>
      <c r="N90" s="248">
        <f>'UBS Real Parque'!N18</f>
        <v>4744</v>
      </c>
      <c r="O90" s="248">
        <f>'UBS Real Parque'!O18</f>
        <v>78635</v>
      </c>
      <c r="P90" s="248">
        <f>'UBS Real Parque'!P18</f>
        <v>35641</v>
      </c>
      <c r="Q90" s="434">
        <f>'UBS Real Parque'!Q18</f>
        <v>0.45324601004641701</v>
      </c>
    </row>
    <row r="91" spans="1:17" x14ac:dyDescent="0.25">
      <c r="B91" s="321"/>
      <c r="C91" s="321"/>
      <c r="D91" s="321"/>
      <c r="E91" s="321"/>
      <c r="F91" s="321"/>
      <c r="G91" s="321"/>
      <c r="H91" s="321"/>
      <c r="I91" s="321"/>
      <c r="J91" s="321"/>
      <c r="K91" s="321"/>
      <c r="L91" s="321"/>
      <c r="M91" s="321"/>
      <c r="N91" s="321"/>
      <c r="O91" s="321"/>
      <c r="P91" s="321"/>
      <c r="Q91" s="431"/>
    </row>
    <row r="92" spans="1:17" ht="15.75" x14ac:dyDescent="0.25">
      <c r="A92" s="241" t="s">
        <v>281</v>
      </c>
      <c r="B92" s="266"/>
      <c r="C92" s="266"/>
      <c r="D92" s="266"/>
      <c r="E92" s="266"/>
      <c r="F92" s="266"/>
      <c r="G92" s="266"/>
      <c r="H92" s="266"/>
      <c r="I92" s="266"/>
      <c r="J92" s="266"/>
      <c r="K92" s="266"/>
      <c r="L92" s="266"/>
      <c r="M92" s="266"/>
      <c r="N92" s="266"/>
      <c r="O92" s="312"/>
      <c r="P92" s="312"/>
      <c r="Q92" s="432"/>
    </row>
    <row r="93" spans="1:17" ht="26.25" thickBot="1" x14ac:dyDescent="0.3">
      <c r="A93" s="24" t="s">
        <v>3</v>
      </c>
      <c r="B93" s="292" t="s">
        <v>4</v>
      </c>
      <c r="C93" s="254" t="s">
        <v>176</v>
      </c>
      <c r="D93" s="254" t="s">
        <v>177</v>
      </c>
      <c r="E93" s="254" t="s">
        <v>178</v>
      </c>
      <c r="F93" s="254" t="s">
        <v>179</v>
      </c>
      <c r="G93" s="254" t="s">
        <v>180</v>
      </c>
      <c r="H93" s="254" t="s">
        <v>181</v>
      </c>
      <c r="I93" s="254" t="s">
        <v>186</v>
      </c>
      <c r="J93" s="254" t="s">
        <v>182</v>
      </c>
      <c r="K93" s="254" t="s">
        <v>183</v>
      </c>
      <c r="L93" s="254" t="s">
        <v>184</v>
      </c>
      <c r="M93" s="254" t="s">
        <v>185</v>
      </c>
      <c r="N93" s="254" t="s">
        <v>187</v>
      </c>
      <c r="O93" s="254" t="s">
        <v>272</v>
      </c>
      <c r="P93" s="254" t="s">
        <v>273</v>
      </c>
      <c r="Q93" s="426" t="s">
        <v>1</v>
      </c>
    </row>
    <row r="94" spans="1:17" ht="17.25" customHeight="1" thickTop="1" x14ac:dyDescent="0.25">
      <c r="A94" s="203" t="str">
        <f>'UBS Sao Remo'!A9</f>
        <v>ACS (visita domiciliar) - 40hrs</v>
      </c>
      <c r="B94" s="233">
        <f>'UBS Sao Remo'!B9</f>
        <v>3600</v>
      </c>
      <c r="C94" s="271">
        <f>'UBS Sao Remo'!C9</f>
        <v>2945</v>
      </c>
      <c r="D94" s="271">
        <f>'UBS Sao Remo'!D9</f>
        <v>3622</v>
      </c>
      <c r="E94" s="271">
        <f>'UBS Sao Remo'!E9</f>
        <v>3188</v>
      </c>
      <c r="F94" s="271">
        <f>'UBS Sao Remo'!F9</f>
        <v>3885</v>
      </c>
      <c r="G94" s="271">
        <f>'UBS Sao Remo'!G9</f>
        <v>1668</v>
      </c>
      <c r="H94" s="271">
        <f>'UBS Sao Remo'!H9</f>
        <v>2705</v>
      </c>
      <c r="I94" s="271">
        <f>'UBS Sao Remo'!I9</f>
        <v>2762</v>
      </c>
      <c r="J94" s="271">
        <f>'UBS Sao Remo'!J9</f>
        <v>2377</v>
      </c>
      <c r="K94" s="271">
        <f>'UBS Sao Remo'!K9</f>
        <v>3394</v>
      </c>
      <c r="L94" s="271">
        <f>'UBS Sao Remo'!L9</f>
        <v>2518</v>
      </c>
      <c r="M94" s="271">
        <f>'UBS Sao Remo'!M9</f>
        <v>3533</v>
      </c>
      <c r="N94" s="379">
        <f>'UBS Sao Remo'!N9</f>
        <v>3154</v>
      </c>
      <c r="O94" s="410">
        <f>'UBS Sao Remo'!O9</f>
        <v>43200</v>
      </c>
      <c r="P94" s="410">
        <f>'UBS Sao Remo'!P9</f>
        <v>35751</v>
      </c>
      <c r="Q94" s="437">
        <f>'UBS Sao Remo'!Q9</f>
        <v>0.82756944444444447</v>
      </c>
    </row>
    <row r="95" spans="1:17" ht="17.25" customHeight="1" x14ac:dyDescent="0.25">
      <c r="A95" s="203" t="str">
        <f>'UBS Sao Remo'!A10</f>
        <v>Médico Generalista (consulta) - 40hrs</v>
      </c>
      <c r="B95" s="233">
        <f>'UBS Sao Remo'!B10</f>
        <v>1248</v>
      </c>
      <c r="C95" s="271">
        <f>'UBS Sao Remo'!C10</f>
        <v>936</v>
      </c>
      <c r="D95" s="271">
        <f>'UBS Sao Remo'!D10</f>
        <v>947</v>
      </c>
      <c r="E95" s="271">
        <f>'UBS Sao Remo'!E10</f>
        <v>1723</v>
      </c>
      <c r="F95" s="271">
        <f>'UBS Sao Remo'!F10</f>
        <v>1587</v>
      </c>
      <c r="G95" s="271">
        <f>'UBS Sao Remo'!G10</f>
        <v>2060</v>
      </c>
      <c r="H95" s="271">
        <f>'UBS Sao Remo'!H10</f>
        <v>1805</v>
      </c>
      <c r="I95" s="271">
        <f>'UBS Sao Remo'!I10</f>
        <v>1626</v>
      </c>
      <c r="J95" s="271">
        <f>'UBS Sao Remo'!J10</f>
        <v>1907</v>
      </c>
      <c r="K95" s="271">
        <f>'UBS Sao Remo'!K10</f>
        <v>1980</v>
      </c>
      <c r="L95" s="271">
        <f>'UBS Sao Remo'!L10</f>
        <v>1677</v>
      </c>
      <c r="M95" s="271">
        <f>'UBS Sao Remo'!M10</f>
        <v>1255</v>
      </c>
      <c r="N95" s="379">
        <f>'UBS Sao Remo'!N10</f>
        <v>1988</v>
      </c>
      <c r="O95" s="410">
        <f>'UBS Sao Remo'!O10</f>
        <v>14976</v>
      </c>
      <c r="P95" s="410">
        <f>'UBS Sao Remo'!P10</f>
        <v>19491</v>
      </c>
      <c r="Q95" s="437">
        <f>'UBS Sao Remo'!Q10</f>
        <v>1.3014823717948718</v>
      </c>
    </row>
    <row r="96" spans="1:17" ht="17.25" customHeight="1" x14ac:dyDescent="0.25">
      <c r="A96" s="203" t="str">
        <f>'UBS Sao Remo'!A11</f>
        <v>Enfermeiro (consulta) - ESF - 40hrs</v>
      </c>
      <c r="B96" s="233">
        <f>'UBS Sao Remo'!B11</f>
        <v>468</v>
      </c>
      <c r="C96" s="271">
        <f>'UBS Sao Remo'!C11</f>
        <v>446</v>
      </c>
      <c r="D96" s="271">
        <f>'UBS Sao Remo'!D11</f>
        <v>844</v>
      </c>
      <c r="E96" s="271">
        <f>'UBS Sao Remo'!E11</f>
        <v>368</v>
      </c>
      <c r="F96" s="271">
        <f>'UBS Sao Remo'!F11</f>
        <v>331</v>
      </c>
      <c r="G96" s="271">
        <f>'UBS Sao Remo'!G11</f>
        <v>391</v>
      </c>
      <c r="H96" s="271">
        <f>'UBS Sao Remo'!H11</f>
        <v>297</v>
      </c>
      <c r="I96" s="271">
        <f>'UBS Sao Remo'!I11</f>
        <v>227</v>
      </c>
      <c r="J96" s="271">
        <f>'UBS Sao Remo'!J11</f>
        <v>186</v>
      </c>
      <c r="K96" s="271">
        <f>'UBS Sao Remo'!K11</f>
        <v>112</v>
      </c>
      <c r="L96" s="271">
        <f>'UBS Sao Remo'!L11</f>
        <v>136</v>
      </c>
      <c r="M96" s="271">
        <f>'UBS Sao Remo'!M11</f>
        <v>129</v>
      </c>
      <c r="N96" s="379">
        <f>'UBS Sao Remo'!N11</f>
        <v>550</v>
      </c>
      <c r="O96" s="410">
        <f>'UBS Sao Remo'!O11</f>
        <v>5616</v>
      </c>
      <c r="P96" s="410">
        <f>'UBS Sao Remo'!P11</f>
        <v>4017</v>
      </c>
      <c r="Q96" s="437">
        <f>'UBS Sao Remo'!Q11</f>
        <v>0.71527777777777779</v>
      </c>
    </row>
    <row r="97" spans="1:17" ht="17.25" customHeight="1" x14ac:dyDescent="0.25">
      <c r="A97" s="205" t="str">
        <f>'UBS Sao Remo'!A12</f>
        <v>Médico Clínico Geral (consulta) - 20hrs</v>
      </c>
      <c r="B97" s="234">
        <f>'UBS Sao Remo'!B12</f>
        <v>512</v>
      </c>
      <c r="C97" s="293">
        <f>'UBS Sao Remo'!C12</f>
        <v>420</v>
      </c>
      <c r="D97" s="293">
        <f>'UBS Sao Remo'!D12</f>
        <v>437</v>
      </c>
      <c r="E97" s="293">
        <f>'UBS Sao Remo'!E12</f>
        <v>602</v>
      </c>
      <c r="F97" s="293">
        <f>'UBS Sao Remo'!F12</f>
        <v>374</v>
      </c>
      <c r="G97" s="293">
        <f>'UBS Sao Remo'!G12</f>
        <v>469</v>
      </c>
      <c r="H97" s="293">
        <f>'UBS Sao Remo'!H12</f>
        <v>448</v>
      </c>
      <c r="I97" s="293">
        <f>'UBS Sao Remo'!I12</f>
        <v>297</v>
      </c>
      <c r="J97" s="293">
        <f>'UBS Sao Remo'!J12</f>
        <v>494</v>
      </c>
      <c r="K97" s="293">
        <f>'UBS Sao Remo'!K12</f>
        <v>442</v>
      </c>
      <c r="L97" s="293">
        <f>'UBS Sao Remo'!L12</f>
        <v>453</v>
      </c>
      <c r="M97" s="293">
        <f>'UBS Sao Remo'!M12</f>
        <v>595</v>
      </c>
      <c r="N97" s="293">
        <f>'UBS Sao Remo'!N12</f>
        <v>602</v>
      </c>
      <c r="O97" s="281">
        <f>'UBS Sao Remo'!O12</f>
        <v>6144</v>
      </c>
      <c r="P97" s="281">
        <f>'UBS Sao Remo'!P12</f>
        <v>5633</v>
      </c>
      <c r="Q97" s="446">
        <f>'UBS Sao Remo'!Q12</f>
        <v>0.91682942708333337</v>
      </c>
    </row>
    <row r="98" spans="1:17" ht="17.25" customHeight="1" x14ac:dyDescent="0.25">
      <c r="A98" s="204" t="str">
        <f>'UBS Sao Remo'!A13</f>
        <v>Médico Tocoginecologista (consulta) - 20hrs</v>
      </c>
      <c r="B98" s="234">
        <f>'UBS Sao Remo'!B13</f>
        <v>256</v>
      </c>
      <c r="C98" s="293">
        <f>'UBS Sao Remo'!C13</f>
        <v>2</v>
      </c>
      <c r="D98" s="293">
        <f>'UBS Sao Remo'!D13</f>
        <v>1</v>
      </c>
      <c r="E98" s="293">
        <f>'UBS Sao Remo'!E13</f>
        <v>66</v>
      </c>
      <c r="F98" s="293">
        <f>'UBS Sao Remo'!F13</f>
        <v>82</v>
      </c>
      <c r="G98" s="293">
        <f>'UBS Sao Remo'!G13</f>
        <v>89</v>
      </c>
      <c r="H98" s="293">
        <f>'UBS Sao Remo'!H13</f>
        <v>161</v>
      </c>
      <c r="I98" s="293">
        <f>'UBS Sao Remo'!I13</f>
        <v>114</v>
      </c>
      <c r="J98" s="293">
        <f>'UBS Sao Remo'!J13</f>
        <v>224</v>
      </c>
      <c r="K98" s="293">
        <f>'UBS Sao Remo'!K13</f>
        <v>219</v>
      </c>
      <c r="L98" s="293">
        <f>'UBS Sao Remo'!L13</f>
        <v>195</v>
      </c>
      <c r="M98" s="293">
        <f>'UBS Sao Remo'!M13</f>
        <v>244</v>
      </c>
      <c r="N98" s="293">
        <f>'UBS Sao Remo'!N13</f>
        <v>120</v>
      </c>
      <c r="O98" s="281">
        <f>'UBS Sao Remo'!O13</f>
        <v>3072</v>
      </c>
      <c r="P98" s="281">
        <f>'UBS Sao Remo'!P13</f>
        <v>1517</v>
      </c>
      <c r="Q98" s="446">
        <f>'UBS Sao Remo'!Q13</f>
        <v>0.49381510416666669</v>
      </c>
    </row>
    <row r="99" spans="1:17" ht="17.25" customHeight="1" x14ac:dyDescent="0.25">
      <c r="A99" s="169" t="str">
        <f>'UBS Sao Remo'!A14</f>
        <v>Médico Pediatra (consulta) - 20hrs</v>
      </c>
      <c r="B99" s="233">
        <f>'UBS Sao Remo'!B14</f>
        <v>512</v>
      </c>
      <c r="C99" s="271">
        <f>'UBS Sao Remo'!C14</f>
        <v>0</v>
      </c>
      <c r="D99" s="271">
        <f>'UBS Sao Remo'!D14</f>
        <v>2</v>
      </c>
      <c r="E99" s="271">
        <f>'UBS Sao Remo'!E14</f>
        <v>0</v>
      </c>
      <c r="F99" s="271">
        <f>'UBS Sao Remo'!F14</f>
        <v>0</v>
      </c>
      <c r="G99" s="271">
        <f>'UBS Sao Remo'!G14</f>
        <v>0</v>
      </c>
      <c r="H99" s="271">
        <f>'UBS Sao Remo'!H14</f>
        <v>0</v>
      </c>
      <c r="I99" s="271">
        <f>'UBS Sao Remo'!I14</f>
        <v>0</v>
      </c>
      <c r="J99" s="271">
        <f>'UBS Sao Remo'!J14</f>
        <v>135</v>
      </c>
      <c r="K99" s="271">
        <f>'UBS Sao Remo'!K14</f>
        <v>204</v>
      </c>
      <c r="L99" s="271">
        <f>'UBS Sao Remo'!L14</f>
        <v>177</v>
      </c>
      <c r="M99" s="271">
        <f>'UBS Sao Remo'!M14</f>
        <v>343</v>
      </c>
      <c r="N99" s="379">
        <f>'UBS Sao Remo'!N14</f>
        <v>457</v>
      </c>
      <c r="O99" s="410">
        <f>'UBS Sao Remo'!O14</f>
        <v>6144</v>
      </c>
      <c r="P99" s="410">
        <f>'UBS Sao Remo'!P14</f>
        <v>1318</v>
      </c>
      <c r="Q99" s="437">
        <f>'UBS Sao Remo'!Q14</f>
        <v>0.21451822916666666</v>
      </c>
    </row>
    <row r="100" spans="1:17" ht="17.25" customHeight="1" x14ac:dyDescent="0.25">
      <c r="A100" s="169" t="str">
        <f>'UBS Sao Remo'!A15</f>
        <v>Médico Psiquiatra (consulta) - 20hrs</v>
      </c>
      <c r="B100" s="233">
        <f>'UBS Sao Remo'!B15</f>
        <v>132</v>
      </c>
      <c r="C100" s="271">
        <f>'UBS Sao Remo'!C15</f>
        <v>125</v>
      </c>
      <c r="D100" s="271">
        <f>'UBS Sao Remo'!D15</f>
        <v>119</v>
      </c>
      <c r="E100" s="271">
        <f>'UBS Sao Remo'!E15</f>
        <v>126</v>
      </c>
      <c r="F100" s="271">
        <f>'UBS Sao Remo'!F15</f>
        <v>107</v>
      </c>
      <c r="G100" s="271">
        <f>'UBS Sao Remo'!G15</f>
        <v>55</v>
      </c>
      <c r="H100" s="271">
        <f>'UBS Sao Remo'!H15</f>
        <v>57</v>
      </c>
      <c r="I100" s="271">
        <f>'UBS Sao Remo'!I15</f>
        <v>117</v>
      </c>
      <c r="J100" s="271">
        <f>'UBS Sao Remo'!J15</f>
        <v>76</v>
      </c>
      <c r="K100" s="271">
        <f>'UBS Sao Remo'!K15</f>
        <v>144</v>
      </c>
      <c r="L100" s="271">
        <f>'UBS Sao Remo'!L15</f>
        <v>135</v>
      </c>
      <c r="M100" s="271">
        <f>'UBS Sao Remo'!M15</f>
        <v>160</v>
      </c>
      <c r="N100" s="379">
        <f>'UBS Sao Remo'!N15</f>
        <v>161</v>
      </c>
      <c r="O100" s="410">
        <f>'UBS Sao Remo'!O15</f>
        <v>1584</v>
      </c>
      <c r="P100" s="410">
        <f>'UBS Sao Remo'!P15</f>
        <v>1382</v>
      </c>
      <c r="Q100" s="437">
        <f>'UBS Sao Remo'!Q15</f>
        <v>0.87247474747474751</v>
      </c>
    </row>
    <row r="101" spans="1:17" x14ac:dyDescent="0.25">
      <c r="A101" s="169" t="str">
        <f>'UBS Sao Remo'!A16</f>
        <v>Cirurgião Dentista II (atendimento individual) - 40hrs</v>
      </c>
      <c r="B101" s="233">
        <f>'UBS Sao Remo'!B16</f>
        <v>216</v>
      </c>
      <c r="C101" s="271">
        <f>'UBS Sao Remo'!C16</f>
        <v>0</v>
      </c>
      <c r="D101" s="271">
        <f>'UBS Sao Remo'!D16</f>
        <v>0</v>
      </c>
      <c r="E101" s="271">
        <f>'UBS Sao Remo'!E16</f>
        <v>0</v>
      </c>
      <c r="F101" s="271">
        <f>'UBS Sao Remo'!F16</f>
        <v>0</v>
      </c>
      <c r="G101" s="271">
        <f>'UBS Sao Remo'!G16</f>
        <v>0</v>
      </c>
      <c r="H101" s="271">
        <f>'UBS Sao Remo'!H16</f>
        <v>0</v>
      </c>
      <c r="I101" s="271">
        <f>'UBS Sao Remo'!I16</f>
        <v>4</v>
      </c>
      <c r="J101" s="271">
        <f>'UBS Sao Remo'!J16</f>
        <v>221</v>
      </c>
      <c r="K101" s="271">
        <f>'UBS Sao Remo'!K16</f>
        <v>215</v>
      </c>
      <c r="L101" s="271">
        <f>'UBS Sao Remo'!L16</f>
        <v>236</v>
      </c>
      <c r="M101" s="271">
        <f>'UBS Sao Remo'!M16</f>
        <v>282</v>
      </c>
      <c r="N101" s="379">
        <f>'UBS Sao Remo'!N16</f>
        <v>196</v>
      </c>
      <c r="O101" s="410">
        <f>'UBS Sao Remo'!O16</f>
        <v>2592</v>
      </c>
      <c r="P101" s="410">
        <f>'UBS Sao Remo'!P16</f>
        <v>1154</v>
      </c>
      <c r="Q101" s="437">
        <f>'UBS Sao Remo'!Q16</f>
        <v>0.44521604938271603</v>
      </c>
    </row>
    <row r="102" spans="1:17" x14ac:dyDescent="0.25">
      <c r="A102" s="170" t="str">
        <f>'UBS Sao Remo'!A17</f>
        <v>Cirurgião Dentista II (procedimento individual) - 40hrs</v>
      </c>
      <c r="B102" s="234">
        <f>'UBS Sao Remo'!B17</f>
        <v>756</v>
      </c>
      <c r="C102" s="293">
        <f>'UBS Sao Remo'!C17</f>
        <v>0</v>
      </c>
      <c r="D102" s="293">
        <f>'UBS Sao Remo'!D17</f>
        <v>0</v>
      </c>
      <c r="E102" s="293">
        <f>'UBS Sao Remo'!E17</f>
        <v>0</v>
      </c>
      <c r="F102" s="293">
        <f>'UBS Sao Remo'!F17</f>
        <v>0</v>
      </c>
      <c r="G102" s="293">
        <f>'UBS Sao Remo'!G17</f>
        <v>0</v>
      </c>
      <c r="H102" s="293">
        <f>'UBS Sao Remo'!H17</f>
        <v>0</v>
      </c>
      <c r="I102" s="293">
        <f>'UBS Sao Remo'!I17</f>
        <v>8</v>
      </c>
      <c r="J102" s="293">
        <f>'UBS Sao Remo'!J17</f>
        <v>426</v>
      </c>
      <c r="K102" s="293">
        <f>'UBS Sao Remo'!K17</f>
        <v>367</v>
      </c>
      <c r="L102" s="293">
        <f>'UBS Sao Remo'!L17</f>
        <v>364</v>
      </c>
      <c r="M102" s="293">
        <f>'UBS Sao Remo'!M17</f>
        <v>442</v>
      </c>
      <c r="N102" s="293">
        <f>'UBS Sao Remo'!N17</f>
        <v>410</v>
      </c>
      <c r="O102" s="281">
        <f>'UBS Sao Remo'!O17</f>
        <v>9072</v>
      </c>
      <c r="P102" s="281">
        <f>'UBS Sao Remo'!P17</f>
        <v>2017</v>
      </c>
      <c r="Q102" s="446">
        <f>'UBS Sao Remo'!Q17</f>
        <v>0.22233245149911818</v>
      </c>
    </row>
    <row r="103" spans="1:17" x14ac:dyDescent="0.25">
      <c r="A103" s="169" t="str">
        <f>'UBS Sao Remo'!A18</f>
        <v>Cirurgião Dentista I (atendimento individual) - 40hrs</v>
      </c>
      <c r="B103" s="233">
        <f>'UBS Sao Remo'!B18</f>
        <v>192</v>
      </c>
      <c r="C103" s="271">
        <f>'UBS Sao Remo'!C18</f>
        <v>115</v>
      </c>
      <c r="D103" s="271">
        <f>'UBS Sao Remo'!D18</f>
        <v>139</v>
      </c>
      <c r="E103" s="271">
        <f>'UBS Sao Remo'!E18</f>
        <v>182</v>
      </c>
      <c r="F103" s="271">
        <f>'UBS Sao Remo'!F18</f>
        <v>125</v>
      </c>
      <c r="G103" s="271">
        <f>'UBS Sao Remo'!G18</f>
        <v>130</v>
      </c>
      <c r="H103" s="271">
        <f>'UBS Sao Remo'!H18</f>
        <v>137</v>
      </c>
      <c r="I103" s="271">
        <f>'UBS Sao Remo'!I18</f>
        <v>163</v>
      </c>
      <c r="J103" s="271">
        <f>'UBS Sao Remo'!J18</f>
        <v>44</v>
      </c>
      <c r="K103" s="271">
        <f>'UBS Sao Remo'!K18</f>
        <v>128</v>
      </c>
      <c r="L103" s="271">
        <f>'UBS Sao Remo'!L18</f>
        <v>175</v>
      </c>
      <c r="M103" s="271">
        <f>'UBS Sao Remo'!M18</f>
        <v>140</v>
      </c>
      <c r="N103" s="379">
        <f>'UBS Sao Remo'!N18</f>
        <v>211</v>
      </c>
      <c r="O103" s="410">
        <f>'UBS Sao Remo'!O18</f>
        <v>2304</v>
      </c>
      <c r="P103" s="410">
        <f>'UBS Sao Remo'!P18</f>
        <v>1689</v>
      </c>
      <c r="Q103" s="437">
        <f>'UBS Sao Remo'!Q18</f>
        <v>0.73307291666666663</v>
      </c>
    </row>
    <row r="104" spans="1:17" ht="15.75" thickBot="1" x14ac:dyDescent="0.3">
      <c r="A104" s="204" t="str">
        <f>'UBS Sao Remo'!A19</f>
        <v>Cirurgião Dentista I (prodecimento individual) - 40hrs</v>
      </c>
      <c r="B104" s="294">
        <f>'UBS Sao Remo'!B19</f>
        <v>672</v>
      </c>
      <c r="C104" s="418">
        <f>'UBS Sao Remo'!C19</f>
        <v>150</v>
      </c>
      <c r="D104" s="418">
        <f>'UBS Sao Remo'!D19</f>
        <v>114</v>
      </c>
      <c r="E104" s="418">
        <f>'UBS Sao Remo'!E19</f>
        <v>234</v>
      </c>
      <c r="F104" s="418">
        <f>'UBS Sao Remo'!F19</f>
        <v>174</v>
      </c>
      <c r="G104" s="418">
        <f>'UBS Sao Remo'!G19</f>
        <v>237</v>
      </c>
      <c r="H104" s="418">
        <f>'UBS Sao Remo'!H19</f>
        <v>224</v>
      </c>
      <c r="I104" s="418">
        <f>'UBS Sao Remo'!I19</f>
        <v>284</v>
      </c>
      <c r="J104" s="418">
        <f>'UBS Sao Remo'!J19</f>
        <v>73</v>
      </c>
      <c r="K104" s="418">
        <f>'UBS Sao Remo'!K19</f>
        <v>194</v>
      </c>
      <c r="L104" s="418">
        <f>'UBS Sao Remo'!L19</f>
        <v>345</v>
      </c>
      <c r="M104" s="418">
        <f>'UBS Sao Remo'!M19</f>
        <v>259</v>
      </c>
      <c r="N104" s="418">
        <f>'UBS Sao Remo'!N19</f>
        <v>393</v>
      </c>
      <c r="O104" s="418">
        <f>'UBS Sao Remo'!O19</f>
        <v>8064</v>
      </c>
      <c r="P104" s="418">
        <f>'UBS Sao Remo'!P19</f>
        <v>2681</v>
      </c>
      <c r="Q104" s="447">
        <f>'UBS Sao Remo'!Q19</f>
        <v>0.33246527777777779</v>
      </c>
    </row>
    <row r="105" spans="1:17" ht="15.75" thickBot="1" x14ac:dyDescent="0.3">
      <c r="A105" s="332" t="str">
        <f>'UBS Sao Remo'!A20</f>
        <v>SOMA</v>
      </c>
      <c r="B105" s="268">
        <f>'UBS Sao Remo'!B20</f>
        <v>8564</v>
      </c>
      <c r="C105" s="248">
        <f>'UBS Sao Remo'!C20</f>
        <v>5139</v>
      </c>
      <c r="D105" s="248">
        <f>'UBS Sao Remo'!D20</f>
        <v>6225</v>
      </c>
      <c r="E105" s="248">
        <f>'UBS Sao Remo'!E20</f>
        <v>6489</v>
      </c>
      <c r="F105" s="248">
        <f>'UBS Sao Remo'!F20</f>
        <v>6665</v>
      </c>
      <c r="G105" s="248">
        <f>'UBS Sao Remo'!G20</f>
        <v>5099</v>
      </c>
      <c r="H105" s="248">
        <f>'UBS Sao Remo'!H20</f>
        <v>5834</v>
      </c>
      <c r="I105" s="248">
        <f>'UBS Sao Remo'!I20</f>
        <v>5602</v>
      </c>
      <c r="J105" s="248">
        <f>'UBS Sao Remo'!J20</f>
        <v>6163</v>
      </c>
      <c r="K105" s="248">
        <f>'UBS Sao Remo'!K20</f>
        <v>7399</v>
      </c>
      <c r="L105" s="248">
        <f>'UBS Sao Remo'!L20</f>
        <v>6411</v>
      </c>
      <c r="M105" s="248">
        <f>'UBS Sao Remo'!M20</f>
        <v>7382</v>
      </c>
      <c r="N105" s="248">
        <f>'UBS Sao Remo'!N20</f>
        <v>8242</v>
      </c>
      <c r="O105" s="248">
        <f>'UBS Sao Remo'!O20</f>
        <v>102768</v>
      </c>
      <c r="P105" s="248">
        <f>'UBS Sao Remo'!P20</f>
        <v>76650</v>
      </c>
      <c r="Q105" s="434">
        <f>'UBS Sao Remo'!Q20</f>
        <v>0.74585474077533864</v>
      </c>
    </row>
    <row r="106" spans="1:17" x14ac:dyDescent="0.25">
      <c r="B106" s="321"/>
      <c r="C106" s="321"/>
      <c r="D106" s="321"/>
      <c r="E106" s="321"/>
      <c r="F106" s="321"/>
      <c r="G106" s="321"/>
      <c r="H106" s="321"/>
      <c r="I106" s="321"/>
      <c r="J106" s="321"/>
      <c r="K106" s="321"/>
      <c r="L106" s="321"/>
      <c r="M106" s="321"/>
      <c r="N106" s="321"/>
      <c r="O106" s="321"/>
      <c r="P106" s="321"/>
      <c r="Q106" s="431"/>
    </row>
    <row r="107" spans="1:17" ht="15.75" x14ac:dyDescent="0.25">
      <c r="A107" s="241" t="s">
        <v>283</v>
      </c>
      <c r="B107" s="266"/>
      <c r="C107" s="266"/>
      <c r="D107" s="266"/>
      <c r="E107" s="266"/>
      <c r="F107" s="266"/>
      <c r="G107" s="266"/>
      <c r="H107" s="266"/>
      <c r="I107" s="266"/>
      <c r="J107" s="266"/>
      <c r="K107" s="266"/>
      <c r="L107" s="266"/>
      <c r="M107" s="266"/>
      <c r="N107" s="266"/>
      <c r="O107" s="312"/>
      <c r="P107" s="312"/>
      <c r="Q107" s="432"/>
    </row>
    <row r="108" spans="1:17" ht="26.25" thickBot="1" x14ac:dyDescent="0.3">
      <c r="A108" s="206" t="s">
        <v>3</v>
      </c>
      <c r="B108" s="295" t="s">
        <v>4</v>
      </c>
      <c r="C108" s="254" t="s">
        <v>176</v>
      </c>
      <c r="D108" s="254" t="s">
        <v>177</v>
      </c>
      <c r="E108" s="254" t="s">
        <v>178</v>
      </c>
      <c r="F108" s="254" t="s">
        <v>179</v>
      </c>
      <c r="G108" s="254" t="s">
        <v>180</v>
      </c>
      <c r="H108" s="254" t="s">
        <v>181</v>
      </c>
      <c r="I108" s="254" t="s">
        <v>186</v>
      </c>
      <c r="J108" s="254" t="s">
        <v>182</v>
      </c>
      <c r="K108" s="254" t="s">
        <v>183</v>
      </c>
      <c r="L108" s="254" t="s">
        <v>184</v>
      </c>
      <c r="M108" s="254" t="s">
        <v>185</v>
      </c>
      <c r="N108" s="254" t="s">
        <v>187</v>
      </c>
      <c r="O108" s="254" t="s">
        <v>272</v>
      </c>
      <c r="P108" s="254" t="s">
        <v>273</v>
      </c>
      <c r="Q108" s="426" t="s">
        <v>1</v>
      </c>
    </row>
    <row r="109" spans="1:17" ht="15.75" thickTop="1" x14ac:dyDescent="0.25">
      <c r="A109" s="337" t="str">
        <f>'AMA e UBS Vila Sonia'!A9</f>
        <v>Cirurgião Dentista (atendimento individual) - 20hrs</v>
      </c>
      <c r="B109" s="272">
        <f>'AMA e UBS Vila Sonia'!B9</f>
        <v>576</v>
      </c>
      <c r="C109" s="273">
        <f>'AMA e UBS Vila Sonia'!C9</f>
        <v>70</v>
      </c>
      <c r="D109" s="274">
        <f>'AMA e UBS Vila Sonia'!D9</f>
        <v>89</v>
      </c>
      <c r="E109" s="274">
        <f>'AMA e UBS Vila Sonia'!E9</f>
        <v>74</v>
      </c>
      <c r="F109" s="274">
        <f>'AMA e UBS Vila Sonia'!F9</f>
        <v>99</v>
      </c>
      <c r="G109" s="274">
        <f>'AMA e UBS Vila Sonia'!G9</f>
        <v>91</v>
      </c>
      <c r="H109" s="274">
        <f>'AMA e UBS Vila Sonia'!H9</f>
        <v>112</v>
      </c>
      <c r="I109" s="273">
        <f>'AMA e UBS Vila Sonia'!I9</f>
        <v>229</v>
      </c>
      <c r="J109" s="274">
        <f>'AMA e UBS Vila Sonia'!J9</f>
        <v>326</v>
      </c>
      <c r="K109" s="274">
        <f>'AMA e UBS Vila Sonia'!K9</f>
        <v>321</v>
      </c>
      <c r="L109" s="274">
        <f>'AMA e UBS Vila Sonia'!L9</f>
        <v>313</v>
      </c>
      <c r="M109" s="274">
        <f>'AMA e UBS Vila Sonia'!M9</f>
        <v>249</v>
      </c>
      <c r="N109" s="274">
        <f>'AMA e UBS Vila Sonia'!N9</f>
        <v>236</v>
      </c>
      <c r="O109" s="274">
        <f>'AMA e UBS Vila Sonia'!O9</f>
        <v>6912</v>
      </c>
      <c r="P109" s="274">
        <f>'AMA e UBS Vila Sonia'!P9</f>
        <v>2209</v>
      </c>
      <c r="Q109" s="438">
        <f>'AMA e UBS Vila Sonia'!Q9</f>
        <v>0.31958912037037035</v>
      </c>
    </row>
    <row r="110" spans="1:17" x14ac:dyDescent="0.25">
      <c r="A110" s="337" t="str">
        <f>'AMA e UBS Vila Sonia'!A10</f>
        <v>Cirurgião Dentista (procedimento) - 20hrs</v>
      </c>
      <c r="B110" s="296">
        <f>'AMA e UBS Vila Sonia'!B10</f>
        <v>2016</v>
      </c>
      <c r="C110" s="297">
        <f>'AMA e UBS Vila Sonia'!C10</f>
        <v>40</v>
      </c>
      <c r="D110" s="277">
        <f>'AMA e UBS Vila Sonia'!D10</f>
        <v>79</v>
      </c>
      <c r="E110" s="277">
        <f>'AMA e UBS Vila Sonia'!E10</f>
        <v>46</v>
      </c>
      <c r="F110" s="277">
        <f>'AMA e UBS Vila Sonia'!F10</f>
        <v>94</v>
      </c>
      <c r="G110" s="277">
        <f>'AMA e UBS Vila Sonia'!G10</f>
        <v>77</v>
      </c>
      <c r="H110" s="277">
        <f>'AMA e UBS Vila Sonia'!H10</f>
        <v>111</v>
      </c>
      <c r="I110" s="297">
        <f>'AMA e UBS Vila Sonia'!I10</f>
        <v>172</v>
      </c>
      <c r="J110" s="277">
        <f>'AMA e UBS Vila Sonia'!J10</f>
        <v>362</v>
      </c>
      <c r="K110" s="277">
        <f>'AMA e UBS Vila Sonia'!K10</f>
        <v>307</v>
      </c>
      <c r="L110" s="277">
        <f>'AMA e UBS Vila Sonia'!L10</f>
        <v>388</v>
      </c>
      <c r="M110" s="277">
        <f>'AMA e UBS Vila Sonia'!M10</f>
        <v>306</v>
      </c>
      <c r="N110" s="277">
        <f>'AMA e UBS Vila Sonia'!N10</f>
        <v>250</v>
      </c>
      <c r="O110" s="411">
        <f>'AMA e UBS Vila Sonia'!O10</f>
        <v>24192</v>
      </c>
      <c r="P110" s="411">
        <f>'AMA e UBS Vila Sonia'!P10</f>
        <v>2232</v>
      </c>
      <c r="Q110" s="439">
        <f>'AMA e UBS Vila Sonia'!Q10</f>
        <v>9.2261904761904767E-2</v>
      </c>
    </row>
    <row r="111" spans="1:17" ht="17.25" customHeight="1" x14ac:dyDescent="0.25">
      <c r="A111" s="337" t="str">
        <f>'AMA e UBS Vila Sonia'!A11</f>
        <v>Médico Clinico (consulta) - 20hrs</v>
      </c>
      <c r="B111" s="296">
        <f>'AMA e UBS Vila Sonia'!B11</f>
        <v>1412</v>
      </c>
      <c r="C111" s="297">
        <f>'AMA e UBS Vila Sonia'!C11</f>
        <v>1099</v>
      </c>
      <c r="D111" s="277">
        <f>'AMA e UBS Vila Sonia'!D11</f>
        <v>1388</v>
      </c>
      <c r="E111" s="277">
        <f>'AMA e UBS Vila Sonia'!E11</f>
        <v>1428</v>
      </c>
      <c r="F111" s="277">
        <f>'AMA e UBS Vila Sonia'!F11</f>
        <v>1366</v>
      </c>
      <c r="G111" s="277">
        <f>'AMA e UBS Vila Sonia'!G11</f>
        <v>974</v>
      </c>
      <c r="H111" s="277">
        <f>'AMA e UBS Vila Sonia'!H11</f>
        <v>1007</v>
      </c>
      <c r="I111" s="297">
        <f>'AMA e UBS Vila Sonia'!I11</f>
        <v>1188</v>
      </c>
      <c r="J111" s="277">
        <f>'AMA e UBS Vila Sonia'!J11</f>
        <v>1355</v>
      </c>
      <c r="K111" s="277">
        <f>'AMA e UBS Vila Sonia'!K11</f>
        <v>1302</v>
      </c>
      <c r="L111" s="277">
        <f>'AMA e UBS Vila Sonia'!L11</f>
        <v>1314</v>
      </c>
      <c r="M111" s="277">
        <f>'AMA e UBS Vila Sonia'!M11</f>
        <v>1252</v>
      </c>
      <c r="N111" s="277">
        <f>'AMA e UBS Vila Sonia'!N11</f>
        <v>1177</v>
      </c>
      <c r="O111" s="411">
        <f>'AMA e UBS Vila Sonia'!O11</f>
        <v>16944</v>
      </c>
      <c r="P111" s="411">
        <f>'AMA e UBS Vila Sonia'!P11</f>
        <v>14850</v>
      </c>
      <c r="Q111" s="439">
        <f>'AMA e UBS Vila Sonia'!Q11</f>
        <v>0.87641643059490082</v>
      </c>
    </row>
    <row r="112" spans="1:17" ht="17.25" customHeight="1" x14ac:dyDescent="0.25">
      <c r="A112" s="337" t="str">
        <f>'AMA e UBS Vila Sonia'!A12</f>
        <v>Médico Tocoginecologista (consulta) - 20hrs</v>
      </c>
      <c r="B112" s="296">
        <f>'AMA e UBS Vila Sonia'!B12</f>
        <v>512</v>
      </c>
      <c r="C112" s="297">
        <f>'AMA e UBS Vila Sonia'!C12</f>
        <v>135</v>
      </c>
      <c r="D112" s="277">
        <f>'AMA e UBS Vila Sonia'!D12</f>
        <v>203</v>
      </c>
      <c r="E112" s="277">
        <f>'AMA e UBS Vila Sonia'!E12</f>
        <v>234</v>
      </c>
      <c r="F112" s="277">
        <f>'AMA e UBS Vila Sonia'!F12</f>
        <v>190</v>
      </c>
      <c r="G112" s="277">
        <f>'AMA e UBS Vila Sonia'!G12</f>
        <v>462</v>
      </c>
      <c r="H112" s="277">
        <f>'AMA e UBS Vila Sonia'!H12</f>
        <v>366</v>
      </c>
      <c r="I112" s="297">
        <f>'AMA e UBS Vila Sonia'!I12</f>
        <v>477</v>
      </c>
      <c r="J112" s="277">
        <f>'AMA e UBS Vila Sonia'!J12</f>
        <v>506</v>
      </c>
      <c r="K112" s="277">
        <f>'AMA e UBS Vila Sonia'!K12</f>
        <v>435</v>
      </c>
      <c r="L112" s="277">
        <f>'AMA e UBS Vila Sonia'!L12</f>
        <v>391</v>
      </c>
      <c r="M112" s="277">
        <f>'AMA e UBS Vila Sonia'!M12</f>
        <v>282</v>
      </c>
      <c r="N112" s="277">
        <f>'AMA e UBS Vila Sonia'!N12</f>
        <v>369</v>
      </c>
      <c r="O112" s="411">
        <f>'AMA e UBS Vila Sonia'!O12</f>
        <v>6144</v>
      </c>
      <c r="P112" s="411">
        <f>'AMA e UBS Vila Sonia'!P12</f>
        <v>4050</v>
      </c>
      <c r="Q112" s="439">
        <f>'AMA e UBS Vila Sonia'!Q12</f>
        <v>0.6591796875</v>
      </c>
    </row>
    <row r="113" spans="1:19" ht="17.25" customHeight="1" x14ac:dyDescent="0.25">
      <c r="A113" s="207" t="str">
        <f>'AMA e UBS Vila Sonia'!A13</f>
        <v>Médico Pediatra (consulta) - 20hrs</v>
      </c>
      <c r="B113" s="298">
        <f>'AMA e UBS Vila Sonia'!B13</f>
        <v>768</v>
      </c>
      <c r="C113" s="299">
        <f>'AMA e UBS Vila Sonia'!C13</f>
        <v>351</v>
      </c>
      <c r="D113" s="277">
        <f>'AMA e UBS Vila Sonia'!D13</f>
        <v>479</v>
      </c>
      <c r="E113" s="277">
        <f>'AMA e UBS Vila Sonia'!E13</f>
        <v>343</v>
      </c>
      <c r="F113" s="277">
        <f>'AMA e UBS Vila Sonia'!F13</f>
        <v>329</v>
      </c>
      <c r="G113" s="277">
        <f>'AMA e UBS Vila Sonia'!G13</f>
        <v>360</v>
      </c>
      <c r="H113" s="277">
        <f>'AMA e UBS Vila Sonia'!H13</f>
        <v>394</v>
      </c>
      <c r="I113" s="299">
        <f>'AMA e UBS Vila Sonia'!I13</f>
        <v>401</v>
      </c>
      <c r="J113" s="277">
        <f>'AMA e UBS Vila Sonia'!J13</f>
        <v>457</v>
      </c>
      <c r="K113" s="277">
        <f>'AMA e UBS Vila Sonia'!K13</f>
        <v>389</v>
      </c>
      <c r="L113" s="277">
        <f>'AMA e UBS Vila Sonia'!L13</f>
        <v>400</v>
      </c>
      <c r="M113" s="277">
        <f>'AMA e UBS Vila Sonia'!M13</f>
        <v>394</v>
      </c>
      <c r="N113" s="277">
        <f>'AMA e UBS Vila Sonia'!N13</f>
        <v>283</v>
      </c>
      <c r="O113" s="411">
        <f>'AMA e UBS Vila Sonia'!O13</f>
        <v>9216</v>
      </c>
      <c r="P113" s="411">
        <f>'AMA e UBS Vila Sonia'!P13</f>
        <v>4580</v>
      </c>
      <c r="Q113" s="439">
        <f>'AMA e UBS Vila Sonia'!Q13</f>
        <v>0.49696180555555558</v>
      </c>
    </row>
    <row r="114" spans="1:19" ht="17.25" customHeight="1" thickBot="1" x14ac:dyDescent="0.3">
      <c r="A114" s="208" t="str">
        <f>'AMA e UBS Vila Sonia'!A14</f>
        <v>Médico Psiquiatra (consulta) - 20hrs</v>
      </c>
      <c r="B114" s="300">
        <f>'AMA e UBS Vila Sonia'!B14</f>
        <v>264</v>
      </c>
      <c r="C114" s="301">
        <f>'AMA e UBS Vila Sonia'!C14</f>
        <v>153</v>
      </c>
      <c r="D114" s="302">
        <f>'AMA e UBS Vila Sonia'!D14</f>
        <v>182</v>
      </c>
      <c r="E114" s="302">
        <f>'AMA e UBS Vila Sonia'!E14</f>
        <v>171</v>
      </c>
      <c r="F114" s="302">
        <f>'AMA e UBS Vila Sonia'!F14</f>
        <v>134</v>
      </c>
      <c r="G114" s="302">
        <f>'AMA e UBS Vila Sonia'!G14</f>
        <v>205</v>
      </c>
      <c r="H114" s="302">
        <f>'AMA e UBS Vila Sonia'!H14</f>
        <v>219</v>
      </c>
      <c r="I114" s="301">
        <f>'AMA e UBS Vila Sonia'!I14</f>
        <v>179</v>
      </c>
      <c r="J114" s="302">
        <f>'AMA e UBS Vila Sonia'!J14</f>
        <v>190</v>
      </c>
      <c r="K114" s="302">
        <f>'AMA e UBS Vila Sonia'!K14</f>
        <v>171</v>
      </c>
      <c r="L114" s="302">
        <f>'AMA e UBS Vila Sonia'!L14</f>
        <v>183</v>
      </c>
      <c r="M114" s="302">
        <f>'AMA e UBS Vila Sonia'!M14</f>
        <v>215</v>
      </c>
      <c r="N114" s="302">
        <f>'AMA e UBS Vila Sonia'!N14</f>
        <v>170</v>
      </c>
      <c r="O114" s="302">
        <f>'AMA e UBS Vila Sonia'!O14</f>
        <v>3168</v>
      </c>
      <c r="P114" s="302">
        <f>'AMA e UBS Vila Sonia'!P14</f>
        <v>2172</v>
      </c>
      <c r="Q114" s="448">
        <f>'AMA e UBS Vila Sonia'!Q14</f>
        <v>0.68560606060606055</v>
      </c>
    </row>
    <row r="115" spans="1:19" ht="15.75" thickBot="1" x14ac:dyDescent="0.3">
      <c r="A115" s="332" t="str">
        <f>'AMA e UBS Vila Sonia'!A15</f>
        <v>SOMA</v>
      </c>
      <c r="B115" s="228">
        <f>'AMA e UBS Vila Sonia'!B15</f>
        <v>5548</v>
      </c>
      <c r="C115" s="248">
        <f>'AMA e UBS Vila Sonia'!C15</f>
        <v>1848</v>
      </c>
      <c r="D115" s="248">
        <f>'AMA e UBS Vila Sonia'!D15</f>
        <v>2420</v>
      </c>
      <c r="E115" s="248">
        <f>'AMA e UBS Vila Sonia'!E15</f>
        <v>2296</v>
      </c>
      <c r="F115" s="248">
        <f>'AMA e UBS Vila Sonia'!F15</f>
        <v>2212</v>
      </c>
      <c r="G115" s="248">
        <f>'AMA e UBS Vila Sonia'!G15</f>
        <v>2169</v>
      </c>
      <c r="H115" s="248">
        <f>'AMA e UBS Vila Sonia'!H15</f>
        <v>2209</v>
      </c>
      <c r="I115" s="248">
        <f>'AMA e UBS Vila Sonia'!I15</f>
        <v>2646</v>
      </c>
      <c r="J115" s="248">
        <f>'AMA e UBS Vila Sonia'!J15</f>
        <v>3196</v>
      </c>
      <c r="K115" s="248">
        <f>'AMA e UBS Vila Sonia'!K15</f>
        <v>2925</v>
      </c>
      <c r="L115" s="248">
        <f>'AMA e UBS Vila Sonia'!L15</f>
        <v>2989</v>
      </c>
      <c r="M115" s="248">
        <f>'AMA e UBS Vila Sonia'!M15</f>
        <v>2698</v>
      </c>
      <c r="N115" s="248">
        <f>'AMA e UBS Vila Sonia'!N15</f>
        <v>2485</v>
      </c>
      <c r="O115" s="248">
        <f>'AMA e UBS Vila Sonia'!O15</f>
        <v>66576</v>
      </c>
      <c r="P115" s="248">
        <f>'AMA e UBS Vila Sonia'!P15</f>
        <v>30093</v>
      </c>
      <c r="Q115" s="434">
        <f>'AMA e UBS Vila Sonia'!Q15</f>
        <v>0.45200973323720262</v>
      </c>
    </row>
    <row r="116" spans="1:19" x14ac:dyDescent="0.25">
      <c r="B116" s="321"/>
      <c r="C116" s="321"/>
      <c r="D116" s="321"/>
      <c r="E116" s="321"/>
      <c r="F116" s="321"/>
      <c r="G116" s="321"/>
      <c r="H116" s="321"/>
      <c r="I116" s="321"/>
      <c r="J116" s="321"/>
      <c r="K116" s="321"/>
      <c r="L116" s="321"/>
      <c r="M116" s="321"/>
      <c r="N116" s="321"/>
      <c r="O116" s="321"/>
      <c r="P116" s="321"/>
      <c r="Q116" s="431"/>
    </row>
    <row r="117" spans="1:19" customFormat="1" x14ac:dyDescent="0.25">
      <c r="A117" s="247"/>
      <c r="B117" s="323"/>
      <c r="C117" s="324"/>
      <c r="D117" s="323"/>
      <c r="E117" s="323"/>
      <c r="F117" s="323"/>
      <c r="G117" s="323"/>
      <c r="H117" s="323"/>
      <c r="I117" s="323"/>
      <c r="J117" s="323"/>
      <c r="K117" s="323"/>
      <c r="L117" s="323"/>
      <c r="M117" s="323"/>
      <c r="N117" s="323"/>
      <c r="O117" s="323"/>
      <c r="P117" s="323"/>
      <c r="Q117" s="435"/>
      <c r="R117" s="217"/>
      <c r="S117" s="217"/>
    </row>
    <row r="118" spans="1:19" ht="15.75" x14ac:dyDescent="0.25">
      <c r="A118" s="241" t="s">
        <v>299</v>
      </c>
      <c r="B118" s="266"/>
      <c r="C118" s="266"/>
      <c r="D118" s="266"/>
      <c r="E118" s="266"/>
      <c r="F118" s="266"/>
      <c r="G118" s="266"/>
      <c r="H118" s="266"/>
      <c r="I118" s="266"/>
      <c r="J118" s="266"/>
      <c r="K118" s="266"/>
      <c r="L118" s="266"/>
      <c r="M118" s="266"/>
      <c r="N118" s="266"/>
      <c r="O118" s="312"/>
      <c r="P118" s="312"/>
      <c r="Q118" s="432"/>
    </row>
    <row r="119" spans="1:19" ht="26.25" thickBot="1" x14ac:dyDescent="0.3">
      <c r="A119" s="209" t="s">
        <v>3</v>
      </c>
      <c r="B119" s="303" t="s">
        <v>4</v>
      </c>
      <c r="C119" s="254" t="s">
        <v>176</v>
      </c>
      <c r="D119" s="254" t="s">
        <v>177</v>
      </c>
      <c r="E119" s="254" t="s">
        <v>178</v>
      </c>
      <c r="F119" s="254" t="s">
        <v>179</v>
      </c>
      <c r="G119" s="254" t="s">
        <v>180</v>
      </c>
      <c r="H119" s="254" t="s">
        <v>181</v>
      </c>
      <c r="I119" s="254" t="s">
        <v>186</v>
      </c>
      <c r="J119" s="254" t="s">
        <v>182</v>
      </c>
      <c r="K119" s="254" t="s">
        <v>183</v>
      </c>
      <c r="L119" s="254" t="s">
        <v>184</v>
      </c>
      <c r="M119" s="254" t="s">
        <v>185</v>
      </c>
      <c r="N119" s="254" t="s">
        <v>187</v>
      </c>
      <c r="O119" s="254" t="s">
        <v>272</v>
      </c>
      <c r="P119" s="254" t="s">
        <v>273</v>
      </c>
      <c r="Q119" s="426" t="s">
        <v>1</v>
      </c>
    </row>
    <row r="120" spans="1:19" ht="17.25" customHeight="1" thickTop="1" x14ac:dyDescent="0.25">
      <c r="A120" s="210" t="str">
        <f>'AMA_ UBS e NASF Paulo VI'!A9</f>
        <v>ACS (visita domiciliar) - 40hrs</v>
      </c>
      <c r="B120" s="272">
        <f>'AMA_ UBS e NASF Paulo VI'!B9</f>
        <v>12000</v>
      </c>
      <c r="C120" s="273">
        <f>'AMA_ UBS e NASF Paulo VI'!C9</f>
        <v>9680</v>
      </c>
      <c r="D120" s="274">
        <f>'AMA_ UBS e NASF Paulo VI'!D9</f>
        <v>9611</v>
      </c>
      <c r="E120" s="274">
        <f>'AMA_ UBS e NASF Paulo VI'!E9</f>
        <v>10051</v>
      </c>
      <c r="F120" s="274">
        <f>'AMA_ UBS e NASF Paulo VI'!F9</f>
        <v>8528</v>
      </c>
      <c r="G120" s="274">
        <f>'AMA_ UBS e NASF Paulo VI'!G9</f>
        <v>8043</v>
      </c>
      <c r="H120" s="274">
        <f>'AMA_ UBS e NASF Paulo VI'!H9</f>
        <v>7280</v>
      </c>
      <c r="I120" s="273">
        <f>'AMA_ UBS e NASF Paulo VI'!I9</f>
        <v>6956</v>
      </c>
      <c r="J120" s="274">
        <f>'AMA_ UBS e NASF Paulo VI'!J9</f>
        <v>7516</v>
      </c>
      <c r="K120" s="274">
        <f>'AMA_ UBS e NASF Paulo VI'!K9</f>
        <v>7933</v>
      </c>
      <c r="L120" s="274">
        <f>'AMA_ UBS e NASF Paulo VI'!L9</f>
        <v>7126</v>
      </c>
      <c r="M120" s="274">
        <f>'AMA_ UBS e NASF Paulo VI'!M9</f>
        <v>6943</v>
      </c>
      <c r="N120" s="274">
        <f>'AMA_ UBS e NASF Paulo VI'!N9</f>
        <v>7818</v>
      </c>
      <c r="O120" s="274">
        <f>'AMA_ UBS e NASF Paulo VI'!O9</f>
        <v>144000</v>
      </c>
      <c r="P120" s="274">
        <f>'AMA_ UBS e NASF Paulo VI'!P9</f>
        <v>97485</v>
      </c>
      <c r="Q120" s="438">
        <f>'AMA_ UBS e NASF Paulo VI'!Q9</f>
        <v>0.67697916666666669</v>
      </c>
    </row>
    <row r="121" spans="1:19" ht="17.25" customHeight="1" x14ac:dyDescent="0.25">
      <c r="A121" s="210" t="str">
        <f>'AMA_ UBS e NASF Paulo VI'!A10</f>
        <v>Médico Generalista (consulta) - 40hrs</v>
      </c>
      <c r="B121" s="304">
        <f>'AMA_ UBS e NASF Paulo VI'!B10</f>
        <v>4160</v>
      </c>
      <c r="C121" s="305">
        <f>'AMA_ UBS e NASF Paulo VI'!C10</f>
        <v>2777</v>
      </c>
      <c r="D121" s="277">
        <f>'AMA_ UBS e NASF Paulo VI'!D10</f>
        <v>2902</v>
      </c>
      <c r="E121" s="277">
        <f>'AMA_ UBS e NASF Paulo VI'!E10</f>
        <v>2649</v>
      </c>
      <c r="F121" s="277">
        <f>'AMA_ UBS e NASF Paulo VI'!F10</f>
        <v>2376</v>
      </c>
      <c r="G121" s="277">
        <f>'AMA_ UBS e NASF Paulo VI'!G10</f>
        <v>2199</v>
      </c>
      <c r="H121" s="277">
        <f>'AMA_ UBS e NASF Paulo VI'!H10</f>
        <v>2160</v>
      </c>
      <c r="I121" s="305">
        <f>'AMA_ UBS e NASF Paulo VI'!I10</f>
        <v>1673</v>
      </c>
      <c r="J121" s="277">
        <f>'AMA_ UBS e NASF Paulo VI'!J10</f>
        <v>2302</v>
      </c>
      <c r="K121" s="277">
        <f>'AMA_ UBS e NASF Paulo VI'!K10</f>
        <v>2362</v>
      </c>
      <c r="L121" s="277">
        <f>'AMA_ UBS e NASF Paulo VI'!L10</f>
        <v>2675</v>
      </c>
      <c r="M121" s="277">
        <f>'AMA_ UBS e NASF Paulo VI'!M10</f>
        <v>2497</v>
      </c>
      <c r="N121" s="277">
        <f>'AMA_ UBS e NASF Paulo VI'!N10</f>
        <v>2669</v>
      </c>
      <c r="O121" s="411">
        <f>'AMA_ UBS e NASF Paulo VI'!O10</f>
        <v>49920</v>
      </c>
      <c r="P121" s="411">
        <f>'AMA_ UBS e NASF Paulo VI'!P10</f>
        <v>29241</v>
      </c>
      <c r="Q121" s="439">
        <f>'AMA_ UBS e NASF Paulo VI'!Q10</f>
        <v>0.5857572115384615</v>
      </c>
    </row>
    <row r="122" spans="1:19" ht="17.25" customHeight="1" x14ac:dyDescent="0.25">
      <c r="A122" s="210" t="str">
        <f>'AMA_ UBS e NASF Paulo VI'!A11</f>
        <v>Enfermeiro (consulta) - ESF - 40hrs</v>
      </c>
      <c r="B122" s="304">
        <f>'AMA_ UBS e NASF Paulo VI'!B11</f>
        <v>1560</v>
      </c>
      <c r="C122" s="305">
        <f>'AMA_ UBS e NASF Paulo VI'!C11</f>
        <v>1023</v>
      </c>
      <c r="D122" s="277">
        <f>'AMA_ UBS e NASF Paulo VI'!D11</f>
        <v>1044</v>
      </c>
      <c r="E122" s="277">
        <f>'AMA_ UBS e NASF Paulo VI'!E11</f>
        <v>1004</v>
      </c>
      <c r="F122" s="277">
        <f>'AMA_ UBS e NASF Paulo VI'!F11</f>
        <v>742</v>
      </c>
      <c r="G122" s="277">
        <f>'AMA_ UBS e NASF Paulo VI'!G11</f>
        <v>894</v>
      </c>
      <c r="H122" s="277">
        <f>'AMA_ UBS e NASF Paulo VI'!H11</f>
        <v>1177</v>
      </c>
      <c r="I122" s="305">
        <f>'AMA_ UBS e NASF Paulo VI'!I11</f>
        <v>1061</v>
      </c>
      <c r="J122" s="277">
        <f>'AMA_ UBS e NASF Paulo VI'!J11</f>
        <v>896</v>
      </c>
      <c r="K122" s="277">
        <f>'AMA_ UBS e NASF Paulo VI'!K11</f>
        <v>846</v>
      </c>
      <c r="L122" s="277">
        <f>'AMA_ UBS e NASF Paulo VI'!L11</f>
        <v>847</v>
      </c>
      <c r="M122" s="277">
        <f>'AMA_ UBS e NASF Paulo VI'!M11</f>
        <v>876</v>
      </c>
      <c r="N122" s="277">
        <f>'AMA_ UBS e NASF Paulo VI'!N11</f>
        <v>1012</v>
      </c>
      <c r="O122" s="411">
        <f>'AMA_ UBS e NASF Paulo VI'!O11</f>
        <v>18720</v>
      </c>
      <c r="P122" s="411">
        <f>'AMA_ UBS e NASF Paulo VI'!P11</f>
        <v>11422</v>
      </c>
      <c r="Q122" s="439">
        <f>'AMA_ UBS e NASF Paulo VI'!Q11</f>
        <v>0.6101495726495727</v>
      </c>
    </row>
    <row r="123" spans="1:19" ht="26.25" customHeight="1" x14ac:dyDescent="0.25">
      <c r="A123" s="169" t="str">
        <f>'AMA_ UBS e NASF Paulo VI'!A12</f>
        <v>Cirurgião Dentista (atendimento individual) II -  40hrs</v>
      </c>
      <c r="B123" s="306">
        <f>'AMA_ UBS e NASF Paulo VI'!B12</f>
        <v>216</v>
      </c>
      <c r="C123" s="271">
        <f>'AMA_ UBS e NASF Paulo VI'!C12</f>
        <v>200</v>
      </c>
      <c r="D123" s="271">
        <f>'AMA_ UBS e NASF Paulo VI'!D12</f>
        <v>172</v>
      </c>
      <c r="E123" s="271">
        <f>'AMA_ UBS e NASF Paulo VI'!E12</f>
        <v>170</v>
      </c>
      <c r="F123" s="271">
        <f>'AMA_ UBS e NASF Paulo VI'!F12</f>
        <v>54</v>
      </c>
      <c r="G123" s="271">
        <f>'AMA_ UBS e NASF Paulo VI'!G12</f>
        <v>99</v>
      </c>
      <c r="H123" s="271">
        <f>'AMA_ UBS e NASF Paulo VI'!H12</f>
        <v>84</v>
      </c>
      <c r="I123" s="271">
        <f>'AMA_ UBS e NASF Paulo VI'!I12</f>
        <v>137</v>
      </c>
      <c r="J123" s="271">
        <f>'AMA_ UBS e NASF Paulo VI'!J12</f>
        <v>148</v>
      </c>
      <c r="K123" s="271">
        <f>'AMA_ UBS e NASF Paulo VI'!K12</f>
        <v>151</v>
      </c>
      <c r="L123" s="271">
        <f>'AMA_ UBS e NASF Paulo VI'!L12</f>
        <v>162</v>
      </c>
      <c r="M123" s="271">
        <f>'AMA_ UBS e NASF Paulo VI'!M12</f>
        <v>120</v>
      </c>
      <c r="N123" s="379">
        <f>'AMA_ UBS e NASF Paulo VI'!N12</f>
        <v>64</v>
      </c>
      <c r="O123" s="410">
        <f>'AMA_ UBS e NASF Paulo VI'!O12</f>
        <v>2592</v>
      </c>
      <c r="P123" s="410">
        <f>'AMA_ UBS e NASF Paulo VI'!P12</f>
        <v>1561</v>
      </c>
      <c r="Q123" s="437">
        <f>'AMA_ UBS e NASF Paulo VI'!Q12</f>
        <v>0.60223765432098764</v>
      </c>
    </row>
    <row r="124" spans="1:19" ht="15.75" thickBot="1" x14ac:dyDescent="0.3">
      <c r="A124" s="170" t="str">
        <f>'AMA_ UBS e NASF Paulo VI'!A13</f>
        <v>Cirurgião Dentista (procedimento) - 40hrs</v>
      </c>
      <c r="B124" s="307">
        <f>'AMA_ UBS e NASF Paulo VI'!B13</f>
        <v>756</v>
      </c>
      <c r="C124" s="293">
        <f>'AMA_ UBS e NASF Paulo VI'!C13</f>
        <v>621</v>
      </c>
      <c r="D124" s="293">
        <f>'AMA_ UBS e NASF Paulo VI'!D13</f>
        <v>545</v>
      </c>
      <c r="E124" s="293">
        <f>'AMA_ UBS e NASF Paulo VI'!E13</f>
        <v>482</v>
      </c>
      <c r="F124" s="293">
        <f>'AMA_ UBS e NASF Paulo VI'!F13</f>
        <v>16</v>
      </c>
      <c r="G124" s="293">
        <f>'AMA_ UBS e NASF Paulo VI'!G13</f>
        <v>131</v>
      </c>
      <c r="H124" s="293">
        <f>'AMA_ UBS e NASF Paulo VI'!H13</f>
        <v>48</v>
      </c>
      <c r="I124" s="293">
        <f>'AMA_ UBS e NASF Paulo VI'!I13</f>
        <v>230</v>
      </c>
      <c r="J124" s="293">
        <f>'AMA_ UBS e NASF Paulo VI'!J13</f>
        <v>383</v>
      </c>
      <c r="K124" s="293">
        <f>'AMA_ UBS e NASF Paulo VI'!K13</f>
        <v>304</v>
      </c>
      <c r="L124" s="293">
        <f>'AMA_ UBS e NASF Paulo VI'!L13</f>
        <v>342</v>
      </c>
      <c r="M124" s="293">
        <f>'AMA_ UBS e NASF Paulo VI'!M13</f>
        <v>294</v>
      </c>
      <c r="N124" s="293">
        <f>'AMA_ UBS e NASF Paulo VI'!N13</f>
        <v>200</v>
      </c>
      <c r="O124" s="281">
        <f>'AMA_ UBS e NASF Paulo VI'!O13</f>
        <v>9072</v>
      </c>
      <c r="P124" s="281">
        <f>'AMA_ UBS e NASF Paulo VI'!P13</f>
        <v>3596</v>
      </c>
      <c r="Q124" s="446">
        <f>'AMA_ UBS e NASF Paulo VI'!Q13</f>
        <v>0.39638447971781304</v>
      </c>
    </row>
    <row r="125" spans="1:19" ht="15.75" thickBot="1" x14ac:dyDescent="0.3">
      <c r="A125" s="332" t="str">
        <f>'AMA_ UBS e NASF Paulo VI'!A14</f>
        <v>SOMA</v>
      </c>
      <c r="B125" s="228">
        <f>'AMA_ UBS e NASF Paulo VI'!B14</f>
        <v>18692</v>
      </c>
      <c r="C125" s="248">
        <f>'AMA_ UBS e NASF Paulo VI'!C14</f>
        <v>14301</v>
      </c>
      <c r="D125" s="248">
        <f>'AMA_ UBS e NASF Paulo VI'!D14</f>
        <v>14274</v>
      </c>
      <c r="E125" s="248">
        <f>'AMA_ UBS e NASF Paulo VI'!E14</f>
        <v>14356</v>
      </c>
      <c r="F125" s="248">
        <f>'AMA_ UBS e NASF Paulo VI'!F14</f>
        <v>11716</v>
      </c>
      <c r="G125" s="248">
        <f>'AMA_ UBS e NASF Paulo VI'!G14</f>
        <v>11366</v>
      </c>
      <c r="H125" s="248">
        <f>'AMA_ UBS e NASF Paulo VI'!H14</f>
        <v>10749</v>
      </c>
      <c r="I125" s="248">
        <f>'AMA_ UBS e NASF Paulo VI'!I14</f>
        <v>10057</v>
      </c>
      <c r="J125" s="248">
        <f>'AMA_ UBS e NASF Paulo VI'!J14</f>
        <v>11245</v>
      </c>
      <c r="K125" s="248">
        <f>'AMA_ UBS e NASF Paulo VI'!K14</f>
        <v>11596</v>
      </c>
      <c r="L125" s="248">
        <f>'AMA_ UBS e NASF Paulo VI'!L14</f>
        <v>11152</v>
      </c>
      <c r="M125" s="248">
        <f>'AMA_ UBS e NASF Paulo VI'!M14</f>
        <v>10730</v>
      </c>
      <c r="N125" s="248">
        <f>'AMA_ UBS e NASF Paulo VI'!N14</f>
        <v>11763</v>
      </c>
      <c r="O125" s="248">
        <f>'AMA_ UBS e NASF Paulo VI'!O14</f>
        <v>224304</v>
      </c>
      <c r="P125" s="248">
        <f>'AMA_ UBS e NASF Paulo VI'!P14</f>
        <v>143305</v>
      </c>
      <c r="Q125" s="434">
        <f>'AMA_ UBS e NASF Paulo VI'!Q14</f>
        <v>0.63888740281047152</v>
      </c>
    </row>
    <row r="126" spans="1:19" x14ac:dyDescent="0.25">
      <c r="B126" s="321"/>
      <c r="C126" s="321"/>
      <c r="D126" s="321"/>
      <c r="E126" s="321"/>
      <c r="F126" s="321"/>
      <c r="G126" s="321"/>
      <c r="H126" s="321"/>
      <c r="I126" s="321"/>
      <c r="J126" s="321"/>
      <c r="K126" s="321"/>
      <c r="L126" s="321"/>
      <c r="M126" s="321"/>
      <c r="N126" s="321"/>
      <c r="O126" s="321"/>
      <c r="P126" s="321"/>
      <c r="Q126" s="431"/>
    </row>
    <row r="127" spans="1:19" ht="15.75" x14ac:dyDescent="0.25">
      <c r="A127" s="241" t="s">
        <v>300</v>
      </c>
      <c r="B127" s="266"/>
      <c r="C127" s="266"/>
      <c r="D127" s="266"/>
      <c r="E127" s="266"/>
      <c r="F127" s="266"/>
      <c r="G127" s="266"/>
      <c r="H127" s="266"/>
      <c r="I127" s="266"/>
      <c r="J127" s="266"/>
      <c r="K127" s="266"/>
      <c r="L127" s="266"/>
      <c r="M127" s="266"/>
      <c r="N127" s="266"/>
      <c r="O127" s="312"/>
      <c r="P127" s="312"/>
      <c r="Q127" s="432"/>
    </row>
    <row r="128" spans="1:19" ht="26.25" thickBot="1" x14ac:dyDescent="0.3">
      <c r="A128" s="212" t="s">
        <v>3</v>
      </c>
      <c r="B128" s="226" t="s">
        <v>4</v>
      </c>
      <c r="C128" s="254" t="s">
        <v>176</v>
      </c>
      <c r="D128" s="254" t="s">
        <v>177</v>
      </c>
      <c r="E128" s="254" t="s">
        <v>178</v>
      </c>
      <c r="F128" s="254" t="s">
        <v>179</v>
      </c>
      <c r="G128" s="254" t="s">
        <v>180</v>
      </c>
      <c r="H128" s="254" t="s">
        <v>181</v>
      </c>
      <c r="I128" s="254" t="s">
        <v>186</v>
      </c>
      <c r="J128" s="254" t="s">
        <v>182</v>
      </c>
      <c r="K128" s="254" t="s">
        <v>183</v>
      </c>
      <c r="L128" s="254" t="s">
        <v>184</v>
      </c>
      <c r="M128" s="254" t="s">
        <v>185</v>
      </c>
      <c r="N128" s="254" t="s">
        <v>187</v>
      </c>
      <c r="O128" s="254" t="s">
        <v>272</v>
      </c>
      <c r="P128" s="254" t="s">
        <v>273</v>
      </c>
      <c r="Q128" s="426" t="s">
        <v>1</v>
      </c>
    </row>
    <row r="129" spans="1:17" ht="18" customHeight="1" thickTop="1" x14ac:dyDescent="0.25">
      <c r="A129" s="213" t="str">
        <f>' AMA e UBS Sao Jorge'!A9</f>
        <v>ACS (visita domiciliar) - 40hrs</v>
      </c>
      <c r="B129" s="308">
        <f>' AMA e UBS Sao Jorge'!B9</f>
        <v>11000</v>
      </c>
      <c r="C129" s="309">
        <f>' AMA e UBS Sao Jorge'!C9</f>
        <v>9972</v>
      </c>
      <c r="D129" s="277">
        <f>' AMA e UBS Sao Jorge'!D9</f>
        <v>10046</v>
      </c>
      <c r="E129" s="277">
        <f>' AMA e UBS Sao Jorge'!E9</f>
        <v>10110</v>
      </c>
      <c r="F129" s="277">
        <f>' AMA e UBS Sao Jorge'!F9</f>
        <v>9487</v>
      </c>
      <c r="G129" s="277">
        <f>' AMA e UBS Sao Jorge'!G9</f>
        <v>9454</v>
      </c>
      <c r="H129" s="277">
        <f>' AMA e UBS Sao Jorge'!H9</f>
        <v>10614</v>
      </c>
      <c r="I129" s="309">
        <f>' AMA e UBS Sao Jorge'!I9</f>
        <v>8401</v>
      </c>
      <c r="J129" s="277">
        <f>' AMA e UBS Sao Jorge'!J9</f>
        <v>7221</v>
      </c>
      <c r="K129" s="277">
        <f>' AMA e UBS Sao Jorge'!K9</f>
        <v>7270</v>
      </c>
      <c r="L129" s="277">
        <f>' AMA e UBS Sao Jorge'!L9</f>
        <v>7058</v>
      </c>
      <c r="M129" s="277">
        <f>' AMA e UBS Sao Jorge'!M9</f>
        <v>8497</v>
      </c>
      <c r="N129" s="277">
        <f>' AMA e UBS Sao Jorge'!N9</f>
        <v>7654</v>
      </c>
      <c r="O129" s="411">
        <f>' AMA e UBS Sao Jorge'!O9</f>
        <v>133800</v>
      </c>
      <c r="P129" s="411">
        <f>' AMA e UBS Sao Jorge'!P9</f>
        <v>105784</v>
      </c>
      <c r="Q129" s="439">
        <f>' AMA e UBS Sao Jorge'!Q9</f>
        <v>0.7906128550074738</v>
      </c>
    </row>
    <row r="130" spans="1:17" ht="18" customHeight="1" x14ac:dyDescent="0.25">
      <c r="A130" s="211" t="str">
        <f>' AMA e UBS Sao Jorge'!A10</f>
        <v>Médico Generalista (consulta) - 40hrs</v>
      </c>
      <c r="B130" s="288">
        <f>' AMA e UBS Sao Jorge'!B10</f>
        <v>3744</v>
      </c>
      <c r="C130" s="289">
        <f>' AMA e UBS Sao Jorge'!C10</f>
        <v>2501</v>
      </c>
      <c r="D130" s="289">
        <f>' AMA e UBS Sao Jorge'!D10</f>
        <v>2330</v>
      </c>
      <c r="E130" s="289">
        <f>' AMA e UBS Sao Jorge'!E10</f>
        <v>2616</v>
      </c>
      <c r="F130" s="289">
        <f>' AMA e UBS Sao Jorge'!F10</f>
        <v>2231</v>
      </c>
      <c r="G130" s="289">
        <f>' AMA e UBS Sao Jorge'!G10</f>
        <v>2723</v>
      </c>
      <c r="H130" s="289">
        <f>' AMA e UBS Sao Jorge'!H10</f>
        <v>2557</v>
      </c>
      <c r="I130" s="289">
        <f>' AMA e UBS Sao Jorge'!I10</f>
        <v>2380</v>
      </c>
      <c r="J130" s="289">
        <f>' AMA e UBS Sao Jorge'!J10</f>
        <v>2787</v>
      </c>
      <c r="K130" s="289">
        <f>' AMA e UBS Sao Jorge'!K10</f>
        <v>2582</v>
      </c>
      <c r="L130" s="289">
        <f>' AMA e UBS Sao Jorge'!L10</f>
        <v>2685</v>
      </c>
      <c r="M130" s="289">
        <f>' AMA e UBS Sao Jorge'!M10</f>
        <v>2840</v>
      </c>
      <c r="N130" s="289">
        <f>' AMA e UBS Sao Jorge'!N10</f>
        <v>3267</v>
      </c>
      <c r="O130" s="289">
        <f>' AMA e UBS Sao Jorge'!O10</f>
        <v>44928</v>
      </c>
      <c r="P130" s="289">
        <f>' AMA e UBS Sao Jorge'!P10</f>
        <v>31499</v>
      </c>
      <c r="Q130" s="444">
        <f>' AMA e UBS Sao Jorge'!Q10</f>
        <v>0.70109953703703709</v>
      </c>
    </row>
    <row r="131" spans="1:17" ht="18" customHeight="1" x14ac:dyDescent="0.25">
      <c r="A131" s="169" t="str">
        <f>' AMA e UBS Sao Jorge'!A11</f>
        <v>Enfermeiro  (consulta) - ESF - 40hrs</v>
      </c>
      <c r="B131" s="236">
        <f>' AMA e UBS Sao Jorge'!B11</f>
        <v>1404</v>
      </c>
      <c r="C131" s="271">
        <f>' AMA e UBS Sao Jorge'!C11</f>
        <v>562</v>
      </c>
      <c r="D131" s="271">
        <f>' AMA e UBS Sao Jorge'!D11</f>
        <v>724</v>
      </c>
      <c r="E131" s="271">
        <f>' AMA e UBS Sao Jorge'!E11</f>
        <v>455</v>
      </c>
      <c r="F131" s="271">
        <f>' AMA e UBS Sao Jorge'!F11</f>
        <v>469</v>
      </c>
      <c r="G131" s="271">
        <f>' AMA e UBS Sao Jorge'!G11</f>
        <v>326</v>
      </c>
      <c r="H131" s="271">
        <f>' AMA e UBS Sao Jorge'!H11</f>
        <v>415</v>
      </c>
      <c r="I131" s="271">
        <f>' AMA e UBS Sao Jorge'!I11</f>
        <v>369</v>
      </c>
      <c r="J131" s="271">
        <f>' AMA e UBS Sao Jorge'!J11</f>
        <v>430</v>
      </c>
      <c r="K131" s="271">
        <f>' AMA e UBS Sao Jorge'!K11</f>
        <v>353</v>
      </c>
      <c r="L131" s="271">
        <f>' AMA e UBS Sao Jorge'!L11</f>
        <v>385</v>
      </c>
      <c r="M131" s="271">
        <f>' AMA e UBS Sao Jorge'!M11</f>
        <v>466</v>
      </c>
      <c r="N131" s="379">
        <f>' AMA e UBS Sao Jorge'!N11</f>
        <v>373</v>
      </c>
      <c r="O131" s="410">
        <f>' AMA e UBS Sao Jorge'!O11</f>
        <v>16848</v>
      </c>
      <c r="P131" s="410">
        <f>' AMA e UBS Sao Jorge'!P11</f>
        <v>5327</v>
      </c>
      <c r="Q131" s="437">
        <f>' AMA e UBS Sao Jorge'!Q11</f>
        <v>0.31617996201329535</v>
      </c>
    </row>
    <row r="132" spans="1:17" x14ac:dyDescent="0.25">
      <c r="A132" s="169" t="str">
        <f>' AMA e UBS Sao Jorge'!A12</f>
        <v>Cirurgião dentista - ESB I AB(atendimento individual) - 40hrs</v>
      </c>
      <c r="B132" s="236">
        <f>' AMA e UBS Sao Jorge'!B12</f>
        <v>192</v>
      </c>
      <c r="C132" s="271">
        <f>' AMA e UBS Sao Jorge'!C12</f>
        <v>81</v>
      </c>
      <c r="D132" s="271">
        <f>' AMA e UBS Sao Jorge'!D12</f>
        <v>56</v>
      </c>
      <c r="E132" s="271">
        <f>' AMA e UBS Sao Jorge'!E12</f>
        <v>93</v>
      </c>
      <c r="F132" s="271">
        <f>' AMA e UBS Sao Jorge'!F12</f>
        <v>19</v>
      </c>
      <c r="G132" s="271">
        <f>' AMA e UBS Sao Jorge'!G12</f>
        <v>160</v>
      </c>
      <c r="H132" s="271">
        <f>' AMA e UBS Sao Jorge'!H12</f>
        <v>214</v>
      </c>
      <c r="I132" s="271">
        <f>' AMA e UBS Sao Jorge'!I12</f>
        <v>181</v>
      </c>
      <c r="J132" s="271">
        <f>' AMA e UBS Sao Jorge'!J12</f>
        <v>173</v>
      </c>
      <c r="K132" s="271">
        <f>' AMA e UBS Sao Jorge'!K12</f>
        <v>138</v>
      </c>
      <c r="L132" s="271">
        <f>' AMA e UBS Sao Jorge'!L12</f>
        <v>141</v>
      </c>
      <c r="M132" s="271">
        <f>' AMA e UBS Sao Jorge'!M12</f>
        <v>58</v>
      </c>
      <c r="N132" s="379">
        <f>' AMA e UBS Sao Jorge'!N12</f>
        <v>0</v>
      </c>
      <c r="O132" s="410">
        <f>' AMA e UBS Sao Jorge'!O12</f>
        <v>2304</v>
      </c>
      <c r="P132" s="410">
        <f>' AMA e UBS Sao Jorge'!P12</f>
        <v>1314</v>
      </c>
      <c r="Q132" s="437">
        <f>' AMA e UBS Sao Jorge'!Q12</f>
        <v>0.5703125</v>
      </c>
    </row>
    <row r="133" spans="1:17" ht="25.5" customHeight="1" x14ac:dyDescent="0.25">
      <c r="A133" s="169" t="str">
        <f>' AMA e UBS Sao Jorge'!A13</f>
        <v>Cirugião Dentista - ESB I - AB  ( procedimento) - 40hrs</v>
      </c>
      <c r="B133" s="236">
        <f>' AMA e UBS Sao Jorge'!B13</f>
        <v>672</v>
      </c>
      <c r="C133" s="271">
        <f>' AMA e UBS Sao Jorge'!C13</f>
        <v>228</v>
      </c>
      <c r="D133" s="271">
        <f>' AMA e UBS Sao Jorge'!D13</f>
        <v>465</v>
      </c>
      <c r="E133" s="271">
        <f>' AMA e UBS Sao Jorge'!E13</f>
        <v>277</v>
      </c>
      <c r="F133" s="271">
        <f>' AMA e UBS Sao Jorge'!F13</f>
        <v>306</v>
      </c>
      <c r="G133" s="271">
        <f>' AMA e UBS Sao Jorge'!G13</f>
        <v>547</v>
      </c>
      <c r="H133" s="271">
        <f>' AMA e UBS Sao Jorge'!H13</f>
        <v>711</v>
      </c>
      <c r="I133" s="271">
        <f>' AMA e UBS Sao Jorge'!I13</f>
        <v>600</v>
      </c>
      <c r="J133" s="271">
        <f>' AMA e UBS Sao Jorge'!J13</f>
        <v>469</v>
      </c>
      <c r="K133" s="271">
        <f>' AMA e UBS Sao Jorge'!K13</f>
        <v>398</v>
      </c>
      <c r="L133" s="271">
        <f>' AMA e UBS Sao Jorge'!L13</f>
        <v>346</v>
      </c>
      <c r="M133" s="271">
        <f>' AMA e UBS Sao Jorge'!M13</f>
        <v>191</v>
      </c>
      <c r="N133" s="379">
        <f>' AMA e UBS Sao Jorge'!N13</f>
        <v>0</v>
      </c>
      <c r="O133" s="410">
        <f>' AMA e UBS Sao Jorge'!O13</f>
        <v>8064</v>
      </c>
      <c r="P133" s="410">
        <f>' AMA e UBS Sao Jorge'!P13</f>
        <v>4538</v>
      </c>
      <c r="Q133" s="437">
        <f>' AMA e UBS Sao Jorge'!Q13</f>
        <v>0.56274801587301593</v>
      </c>
    </row>
    <row r="134" spans="1:17" ht="25.5" customHeight="1" x14ac:dyDescent="0.25">
      <c r="A134" s="169" t="str">
        <f>' AMA e UBS Sao Jorge'!A14</f>
        <v>Cirurgião Dentista - ESB II  (atendimento individual) - 40hrs</v>
      </c>
      <c r="B134" s="236">
        <f>' AMA e UBS Sao Jorge'!B14</f>
        <v>216</v>
      </c>
      <c r="C134" s="271">
        <f>' AMA e UBS Sao Jorge'!C14</f>
        <v>0</v>
      </c>
      <c r="D134" s="271">
        <f>' AMA e UBS Sao Jorge'!D14</f>
        <v>0</v>
      </c>
      <c r="E134" s="271">
        <f>' AMA e UBS Sao Jorge'!E14</f>
        <v>46</v>
      </c>
      <c r="F134" s="271">
        <f>' AMA e UBS Sao Jorge'!F14</f>
        <v>3</v>
      </c>
      <c r="G134" s="271">
        <f>' AMA e UBS Sao Jorge'!G14</f>
        <v>0</v>
      </c>
      <c r="H134" s="271">
        <f>' AMA e UBS Sao Jorge'!H14</f>
        <v>0</v>
      </c>
      <c r="I134" s="271">
        <f>' AMA e UBS Sao Jorge'!I14</f>
        <v>0</v>
      </c>
      <c r="J134" s="271">
        <f>' AMA e UBS Sao Jorge'!J14</f>
        <v>0</v>
      </c>
      <c r="K134" s="271">
        <f>' AMA e UBS Sao Jorge'!K14</f>
        <v>146</v>
      </c>
      <c r="L134" s="271">
        <f>' AMA e UBS Sao Jorge'!L14</f>
        <v>166</v>
      </c>
      <c r="M134" s="271">
        <f>' AMA e UBS Sao Jorge'!M14</f>
        <v>90</v>
      </c>
      <c r="N134" s="379">
        <f>' AMA e UBS Sao Jorge'!N14</f>
        <v>0</v>
      </c>
      <c r="O134" s="410">
        <f>' AMA e UBS Sao Jorge'!O14</f>
        <v>2592</v>
      </c>
      <c r="P134" s="410">
        <f>' AMA e UBS Sao Jorge'!P14</f>
        <v>451</v>
      </c>
      <c r="Q134" s="437">
        <f>' AMA e UBS Sao Jorge'!Q14</f>
        <v>0.17399691358024691</v>
      </c>
    </row>
    <row r="135" spans="1:17" ht="25.5" customHeight="1" thickBot="1" x14ac:dyDescent="0.3">
      <c r="A135" s="169" t="str">
        <f>' AMA e UBS Sao Jorge'!A15</f>
        <v>Cirurgião Dentista - ESB II (procedimento) - 40hrs</v>
      </c>
      <c r="B135" s="236">
        <f>' AMA e UBS Sao Jorge'!B15</f>
        <v>756</v>
      </c>
      <c r="C135" s="271">
        <f>' AMA e UBS Sao Jorge'!C15</f>
        <v>0</v>
      </c>
      <c r="D135" s="271">
        <f>' AMA e UBS Sao Jorge'!D15</f>
        <v>0</v>
      </c>
      <c r="E135" s="271">
        <f>' AMA e UBS Sao Jorge'!E15</f>
        <v>57</v>
      </c>
      <c r="F135" s="271">
        <f>' AMA e UBS Sao Jorge'!F15</f>
        <v>33</v>
      </c>
      <c r="G135" s="271">
        <f>' AMA e UBS Sao Jorge'!G15</f>
        <v>0</v>
      </c>
      <c r="H135" s="271">
        <f>' AMA e UBS Sao Jorge'!H15</f>
        <v>0</v>
      </c>
      <c r="I135" s="271">
        <f>' AMA e UBS Sao Jorge'!I15</f>
        <v>0</v>
      </c>
      <c r="J135" s="271">
        <f>' AMA e UBS Sao Jorge'!J15</f>
        <v>0</v>
      </c>
      <c r="K135" s="271">
        <f>' AMA e UBS Sao Jorge'!K15</f>
        <v>224</v>
      </c>
      <c r="L135" s="271">
        <f>' AMA e UBS Sao Jorge'!L15</f>
        <v>326</v>
      </c>
      <c r="M135" s="271">
        <f>' AMA e UBS Sao Jorge'!M15</f>
        <v>219</v>
      </c>
      <c r="N135" s="379">
        <f>' AMA e UBS Sao Jorge'!N15</f>
        <v>0</v>
      </c>
      <c r="O135" s="410">
        <f>' AMA e UBS Sao Jorge'!O15</f>
        <v>9072</v>
      </c>
      <c r="P135" s="410">
        <f>' AMA e UBS Sao Jorge'!P15</f>
        <v>859</v>
      </c>
      <c r="Q135" s="437">
        <f>' AMA e UBS Sao Jorge'!Q15</f>
        <v>9.4686948853615518E-2</v>
      </c>
    </row>
    <row r="136" spans="1:17" ht="15.75" thickBot="1" x14ac:dyDescent="0.3">
      <c r="A136" s="332" t="str">
        <f>' AMA e UBS Sao Jorge'!A16</f>
        <v>SOMA</v>
      </c>
      <c r="B136" s="228">
        <f>' AMA e UBS Sao Jorge'!B16</f>
        <v>17984</v>
      </c>
      <c r="C136" s="248">
        <f>' AMA e UBS Sao Jorge'!C16</f>
        <v>13344</v>
      </c>
      <c r="D136" s="248">
        <f>' AMA e UBS Sao Jorge'!D16</f>
        <v>13621</v>
      </c>
      <c r="E136" s="248">
        <f>' AMA e UBS Sao Jorge'!E16</f>
        <v>13654</v>
      </c>
      <c r="F136" s="248">
        <f>' AMA e UBS Sao Jorge'!F16</f>
        <v>12548</v>
      </c>
      <c r="G136" s="248">
        <f>' AMA e UBS Sao Jorge'!G16</f>
        <v>13210</v>
      </c>
      <c r="H136" s="248">
        <f>' AMA e UBS Sao Jorge'!H16</f>
        <v>14511</v>
      </c>
      <c r="I136" s="248">
        <f>' AMA e UBS Sao Jorge'!I16</f>
        <v>11931</v>
      </c>
      <c r="J136" s="248">
        <f>' AMA e UBS Sao Jorge'!J16</f>
        <v>11080</v>
      </c>
      <c r="K136" s="248">
        <f>' AMA e UBS Sao Jorge'!K16</f>
        <v>11111</v>
      </c>
      <c r="L136" s="248">
        <f>' AMA e UBS Sao Jorge'!L16</f>
        <v>11107</v>
      </c>
      <c r="M136" s="248">
        <f>' AMA e UBS Sao Jorge'!M16</f>
        <v>12361</v>
      </c>
      <c r="N136" s="248">
        <f>' AMA e UBS Sao Jorge'!N16</f>
        <v>11294</v>
      </c>
      <c r="O136" s="248">
        <f>' AMA e UBS Sao Jorge'!O16</f>
        <v>217608</v>
      </c>
      <c r="P136" s="248">
        <f>' AMA e UBS Sao Jorge'!P16</f>
        <v>149772</v>
      </c>
      <c r="Q136" s="434">
        <f>' AMA e UBS Sao Jorge'!Q16</f>
        <v>0.68826513731112826</v>
      </c>
    </row>
    <row r="137" spans="1:17" x14ac:dyDescent="0.25">
      <c r="B137" s="321"/>
      <c r="C137" s="321"/>
      <c r="D137" s="321"/>
      <c r="E137" s="321"/>
      <c r="F137" s="321"/>
      <c r="G137" s="321"/>
      <c r="H137" s="321"/>
      <c r="I137" s="321"/>
      <c r="J137" s="321"/>
      <c r="K137" s="321"/>
      <c r="L137" s="321"/>
      <c r="M137" s="321"/>
      <c r="N137" s="321"/>
      <c r="O137" s="321"/>
      <c r="P137" s="321"/>
      <c r="Q137" s="431"/>
    </row>
    <row r="138" spans="1:17" ht="16.5" thickBot="1" x14ac:dyDescent="0.3">
      <c r="A138" s="244" t="s">
        <v>301</v>
      </c>
      <c r="B138" s="310"/>
      <c r="C138" s="310"/>
      <c r="D138" s="310"/>
      <c r="E138" s="310"/>
      <c r="F138" s="310"/>
      <c r="G138" s="310"/>
      <c r="H138" s="310"/>
      <c r="I138" s="310"/>
      <c r="J138" s="310"/>
      <c r="K138" s="310"/>
      <c r="L138" s="310"/>
      <c r="M138" s="310"/>
      <c r="N138" s="310"/>
      <c r="O138" s="310"/>
      <c r="P138" s="310"/>
      <c r="Q138" s="449"/>
    </row>
    <row r="139" spans="1:17" ht="26.25" thickBot="1" x14ac:dyDescent="0.3">
      <c r="A139" s="194" t="s">
        <v>3</v>
      </c>
      <c r="B139" s="311" t="s">
        <v>4</v>
      </c>
      <c r="C139" s="254" t="s">
        <v>176</v>
      </c>
      <c r="D139" s="254" t="s">
        <v>177</v>
      </c>
      <c r="E139" s="254" t="s">
        <v>178</v>
      </c>
      <c r="F139" s="254" t="s">
        <v>179</v>
      </c>
      <c r="G139" s="254" t="s">
        <v>180</v>
      </c>
      <c r="H139" s="254" t="s">
        <v>181</v>
      </c>
      <c r="I139" s="254" t="s">
        <v>186</v>
      </c>
      <c r="J139" s="254" t="s">
        <v>182</v>
      </c>
      <c r="K139" s="254" t="s">
        <v>183</v>
      </c>
      <c r="L139" s="254" t="s">
        <v>184</v>
      </c>
      <c r="M139" s="254" t="s">
        <v>185</v>
      </c>
      <c r="N139" s="254" t="s">
        <v>187</v>
      </c>
      <c r="O139" s="254" t="s">
        <v>272</v>
      </c>
      <c r="P139" s="254" t="s">
        <v>273</v>
      </c>
      <c r="Q139" s="426" t="s">
        <v>1</v>
      </c>
    </row>
    <row r="140" spans="1:17" ht="18" customHeight="1" thickTop="1" x14ac:dyDescent="0.25">
      <c r="A140" s="25" t="str">
        <f>'PS BAND'!A9</f>
        <v>Atendimento de Urgência Cirurgia Geral</v>
      </c>
      <c r="B140" s="353" t="s">
        <v>252</v>
      </c>
      <c r="C140" s="326">
        <f>'PS BAND'!C9</f>
        <v>758</v>
      </c>
      <c r="D140" s="326">
        <f>'PS BAND'!D9</f>
        <v>726</v>
      </c>
      <c r="E140" s="326">
        <f>'PS BAND'!E9</f>
        <v>842</v>
      </c>
      <c r="F140" s="326">
        <f>'PS BAND'!F9</f>
        <v>853</v>
      </c>
      <c r="G140" s="326">
        <f>'PS BAND'!G9</f>
        <v>819</v>
      </c>
      <c r="H140" s="326">
        <f>'PS BAND'!H9</f>
        <v>796</v>
      </c>
      <c r="I140" s="479">
        <f>'PS BAND'!I9</f>
        <v>872</v>
      </c>
      <c r="J140" s="326">
        <f>'PS BAND'!J9</f>
        <v>1014</v>
      </c>
      <c r="K140" s="326">
        <f>'PS BAND'!K9</f>
        <v>1010</v>
      </c>
      <c r="L140" s="326">
        <f>'PS BAND'!L9</f>
        <v>876</v>
      </c>
      <c r="M140" s="326">
        <f>'PS BAND'!M9</f>
        <v>987</v>
      </c>
      <c r="N140" s="379">
        <f>'PS BAND'!N9</f>
        <v>854</v>
      </c>
      <c r="O140" s="410" t="str">
        <f>'PS BAND'!O9</f>
        <v>-</v>
      </c>
      <c r="P140" s="410">
        <f>'PS BAND'!P9</f>
        <v>10407</v>
      </c>
      <c r="Q140" s="437" t="str">
        <f>'PS BAND'!Q9</f>
        <v>-</v>
      </c>
    </row>
    <row r="141" spans="1:17" ht="18" customHeight="1" x14ac:dyDescent="0.25">
      <c r="A141" s="25" t="str">
        <f>'PS BAND'!A10</f>
        <v>Atendimento de Urgência Clinica Geral</v>
      </c>
      <c r="B141" s="353" t="s">
        <v>252</v>
      </c>
      <c r="C141" s="326">
        <f>'PS BAND'!C10</f>
        <v>6653</v>
      </c>
      <c r="D141" s="326">
        <f>'PS BAND'!D10</f>
        <v>6021</v>
      </c>
      <c r="E141" s="326">
        <f>'PS BAND'!E10</f>
        <v>5578</v>
      </c>
      <c r="F141" s="326">
        <f>'PS BAND'!F10</f>
        <v>5014</v>
      </c>
      <c r="G141" s="326">
        <f>'PS BAND'!G10</f>
        <v>5842</v>
      </c>
      <c r="H141" s="326">
        <f>'PS BAND'!H10</f>
        <v>5957</v>
      </c>
      <c r="I141" s="326">
        <f>'PS BAND'!I10</f>
        <v>5587</v>
      </c>
      <c r="J141" s="326">
        <f>'PS BAND'!J10</f>
        <v>6130</v>
      </c>
      <c r="K141" s="326">
        <f>'PS BAND'!K10</f>
        <v>6191</v>
      </c>
      <c r="L141" s="326">
        <f>'PS BAND'!L10</f>
        <v>6035</v>
      </c>
      <c r="M141" s="326">
        <f>'PS BAND'!M10</f>
        <v>5759</v>
      </c>
      <c r="N141" s="379">
        <f>'PS BAND'!N10</f>
        <v>7110</v>
      </c>
      <c r="O141" s="410" t="str">
        <f>'PS BAND'!O10</f>
        <v>-</v>
      </c>
      <c r="P141" s="410">
        <f>'PS BAND'!P10</f>
        <v>71877</v>
      </c>
      <c r="Q141" s="437" t="str">
        <f>'PS BAND'!Q10</f>
        <v>-</v>
      </c>
    </row>
    <row r="142" spans="1:17" ht="18" customHeight="1" x14ac:dyDescent="0.25">
      <c r="A142" s="172" t="str">
        <f>'PS BAND'!A11</f>
        <v>Atendimento de Urgência Ortopedia</v>
      </c>
      <c r="B142" s="353" t="s">
        <v>252</v>
      </c>
      <c r="C142" s="327">
        <f>'PS BAND'!C11</f>
        <v>1080</v>
      </c>
      <c r="D142" s="327">
        <f>'PS BAND'!D11</f>
        <v>1063</v>
      </c>
      <c r="E142" s="327">
        <f>'PS BAND'!E11</f>
        <v>877</v>
      </c>
      <c r="F142" s="327">
        <f>'PS BAND'!F11</f>
        <v>848</v>
      </c>
      <c r="G142" s="327">
        <f>'PS BAND'!G11</f>
        <v>1017</v>
      </c>
      <c r="H142" s="327">
        <f>'PS BAND'!H11</f>
        <v>1027</v>
      </c>
      <c r="I142" s="327">
        <f>'PS BAND'!I11</f>
        <v>1064</v>
      </c>
      <c r="J142" s="327">
        <f>'PS BAND'!J11</f>
        <v>1228</v>
      </c>
      <c r="K142" s="327">
        <f>'PS BAND'!K11</f>
        <v>1117</v>
      </c>
      <c r="L142" s="327">
        <f>'PS BAND'!L11</f>
        <v>1167</v>
      </c>
      <c r="M142" s="327">
        <f>'PS BAND'!M11</f>
        <v>1371</v>
      </c>
      <c r="N142" s="380">
        <f>'PS BAND'!N11</f>
        <v>1053</v>
      </c>
      <c r="O142" s="371" t="str">
        <f>'PS BAND'!O11</f>
        <v>-</v>
      </c>
      <c r="P142" s="371">
        <f>'PS BAND'!P11</f>
        <v>12912</v>
      </c>
      <c r="Q142" s="440" t="str">
        <f>'PS BAND'!Q11</f>
        <v>-</v>
      </c>
    </row>
    <row r="143" spans="1:17" ht="18" customHeight="1" thickBot="1" x14ac:dyDescent="0.3">
      <c r="A143" s="172" t="str">
        <f>'PS BAND'!A12</f>
        <v>Atendimento de Urgência Pediatria</v>
      </c>
      <c r="B143" s="353" t="s">
        <v>252</v>
      </c>
      <c r="C143" s="293">
        <f>'PS BAND'!C12</f>
        <v>1017</v>
      </c>
      <c r="D143" s="293">
        <f>'PS BAND'!D12</f>
        <v>1186</v>
      </c>
      <c r="E143" s="293">
        <f>'PS BAND'!E12</f>
        <v>1016</v>
      </c>
      <c r="F143" s="293">
        <f>'PS BAND'!F12</f>
        <v>644</v>
      </c>
      <c r="G143" s="293">
        <f>'PS BAND'!G12</f>
        <v>846</v>
      </c>
      <c r="H143" s="293">
        <f>'PS BAND'!H12</f>
        <v>877</v>
      </c>
      <c r="I143" s="293">
        <f>'PS BAND'!I12</f>
        <v>1137</v>
      </c>
      <c r="J143" s="293">
        <f>'PS BAND'!J12</f>
        <v>1544</v>
      </c>
      <c r="K143" s="293">
        <f>'PS BAND'!K12</f>
        <v>1955</v>
      </c>
      <c r="L143" s="293">
        <f>'PS BAND'!L12</f>
        <v>1835</v>
      </c>
      <c r="M143" s="293">
        <f>'PS BAND'!M12</f>
        <v>1883</v>
      </c>
      <c r="N143" s="293">
        <f>'PS BAND'!N12</f>
        <v>2406</v>
      </c>
      <c r="O143" s="371" t="str">
        <f>'PS BAND'!O12</f>
        <v>-</v>
      </c>
      <c r="P143" s="371">
        <f>'PS BAND'!P12</f>
        <v>16346</v>
      </c>
      <c r="Q143" s="446" t="str">
        <f>'PS BAND'!Q12</f>
        <v>-</v>
      </c>
    </row>
    <row r="144" spans="1:17" ht="15.75" thickBot="1" x14ac:dyDescent="0.3">
      <c r="A144" s="335" t="str">
        <f>'PS BAND'!A13</f>
        <v>SOMA</v>
      </c>
      <c r="B144" s="265"/>
      <c r="C144" s="316">
        <f>'PS BAND'!C13</f>
        <v>9508</v>
      </c>
      <c r="D144" s="316">
        <f>'PS BAND'!D13</f>
        <v>8996</v>
      </c>
      <c r="E144" s="316">
        <f>'PS BAND'!E13</f>
        <v>8313</v>
      </c>
      <c r="F144" s="316">
        <f>'PS BAND'!F13</f>
        <v>7359</v>
      </c>
      <c r="G144" s="316">
        <f>'PS BAND'!G13</f>
        <v>8524</v>
      </c>
      <c r="H144" s="316">
        <f>'PS BAND'!H13</f>
        <v>8657</v>
      </c>
      <c r="I144" s="316">
        <f>'PS BAND'!I13</f>
        <v>8660</v>
      </c>
      <c r="J144" s="316">
        <f>'PS BAND'!J13</f>
        <v>9916</v>
      </c>
      <c r="K144" s="316">
        <f>'PS BAND'!K13</f>
        <v>10273</v>
      </c>
      <c r="L144" s="316">
        <f>'PS BAND'!L13</f>
        <v>9913</v>
      </c>
      <c r="M144" s="316">
        <f>'PS BAND'!M13</f>
        <v>10000</v>
      </c>
      <c r="N144" s="316">
        <f>'PS BAND'!N13</f>
        <v>11423</v>
      </c>
      <c r="O144" s="315">
        <f>'PS BAND'!O13</f>
        <v>0</v>
      </c>
      <c r="P144" s="315">
        <f>'PS BAND'!P13</f>
        <v>111542</v>
      </c>
      <c r="Q144" s="430">
        <f>'PS BAND'!Q13</f>
        <v>0</v>
      </c>
    </row>
    <row r="145" spans="1:20" x14ac:dyDescent="0.25">
      <c r="B145" s="321"/>
      <c r="C145" s="321"/>
      <c r="D145" s="321"/>
      <c r="E145" s="321"/>
      <c r="F145" s="321"/>
      <c r="G145" s="321"/>
      <c r="H145" s="321"/>
      <c r="I145" s="321"/>
      <c r="J145" s="321"/>
      <c r="K145" s="321"/>
      <c r="L145" s="321"/>
      <c r="M145" s="321"/>
      <c r="N145" s="321"/>
      <c r="O145" s="321"/>
      <c r="P145" s="321"/>
      <c r="Q145" s="431"/>
    </row>
    <row r="146" spans="1:20" customFormat="1" ht="16.5" thickBot="1" x14ac:dyDescent="0.3">
      <c r="A146" s="258" t="s">
        <v>287</v>
      </c>
      <c r="B146" s="312"/>
      <c r="C146" s="312"/>
      <c r="D146" s="312"/>
      <c r="E146" s="312"/>
      <c r="F146" s="312"/>
      <c r="G146" s="312"/>
      <c r="H146" s="312"/>
      <c r="I146" s="312"/>
      <c r="J146" s="312"/>
      <c r="K146" s="312"/>
      <c r="L146" s="312"/>
      <c r="M146" s="312"/>
      <c r="N146" s="312"/>
      <c r="O146" s="312"/>
      <c r="P146" s="312"/>
      <c r="Q146" s="450"/>
    </row>
    <row r="147" spans="1:20" ht="26.25" thickBot="1" x14ac:dyDescent="0.3">
      <c r="A147" s="194" t="s">
        <v>3</v>
      </c>
      <c r="B147" s="311" t="s">
        <v>4</v>
      </c>
      <c r="C147" s="254" t="s">
        <v>176</v>
      </c>
      <c r="D147" s="254" t="s">
        <v>177</v>
      </c>
      <c r="E147" s="254" t="s">
        <v>178</v>
      </c>
      <c r="F147" s="254" t="s">
        <v>179</v>
      </c>
      <c r="G147" s="254" t="s">
        <v>180</v>
      </c>
      <c r="H147" s="254" t="s">
        <v>181</v>
      </c>
      <c r="I147" s="254" t="s">
        <v>186</v>
      </c>
      <c r="J147" s="254" t="s">
        <v>182</v>
      </c>
      <c r="K147" s="254" t="s">
        <v>183</v>
      </c>
      <c r="L147" s="254" t="s">
        <v>184</v>
      </c>
      <c r="M147" s="254" t="s">
        <v>185</v>
      </c>
      <c r="N147" s="254" t="s">
        <v>187</v>
      </c>
      <c r="O147" s="254" t="s">
        <v>272</v>
      </c>
      <c r="P147" s="254" t="s">
        <v>273</v>
      </c>
      <c r="Q147" s="426" t="s">
        <v>1</v>
      </c>
    </row>
    <row r="148" spans="1:20" customFormat="1" ht="28.5" customHeight="1" thickTop="1" x14ac:dyDescent="0.25">
      <c r="A148" s="338" t="s">
        <v>131</v>
      </c>
      <c r="B148" s="233">
        <f>'PAI-UBS Butantã'!B9</f>
        <v>288</v>
      </c>
      <c r="C148" s="230">
        <f>'PAI-UBS Butantã'!C9</f>
        <v>62</v>
      </c>
      <c r="D148" s="230">
        <f>'PAI-UBS Butantã'!D9</f>
        <v>146</v>
      </c>
      <c r="E148" s="230">
        <f>'PAI-UBS Butantã'!E9</f>
        <v>126</v>
      </c>
      <c r="F148" s="230">
        <f>'PAI-UBS Butantã'!F9</f>
        <v>116</v>
      </c>
      <c r="G148" s="230">
        <f>'PAI-UBS Butantã'!G9</f>
        <v>95</v>
      </c>
      <c r="H148" s="230">
        <f>'PAI-UBS Butantã'!H9</f>
        <v>130</v>
      </c>
      <c r="I148" s="230">
        <f>'PAI-UBS Butantã'!I9</f>
        <v>144</v>
      </c>
      <c r="J148" s="230">
        <f>'PAI-UBS Butantã'!J9</f>
        <v>155</v>
      </c>
      <c r="K148" s="230">
        <f>'PAI-UBS Butantã'!K9</f>
        <v>97</v>
      </c>
      <c r="L148" s="230">
        <f>'PAI-UBS Butantã'!L9</f>
        <v>125</v>
      </c>
      <c r="M148" s="230">
        <f>'PAI-UBS Butantã'!M9</f>
        <v>131</v>
      </c>
      <c r="N148" s="230">
        <f>'PAI-UBS Butantã'!N9</f>
        <v>131</v>
      </c>
      <c r="O148" s="232">
        <f>'PAI-UBS Butantã'!O9</f>
        <v>3456</v>
      </c>
      <c r="P148" s="232">
        <f>'PAI-UBS Butantã'!P9</f>
        <v>1458</v>
      </c>
      <c r="Q148" s="428">
        <f>'PAI-UBS Butantã'!Q9</f>
        <v>0.421875</v>
      </c>
      <c r="T148" s="195"/>
    </row>
    <row r="149" spans="1:20" customFormat="1" ht="18.75" customHeight="1" x14ac:dyDescent="0.25">
      <c r="A149" s="338" t="s">
        <v>189</v>
      </c>
      <c r="B149" s="233">
        <f>'PAI-UBS Butantã'!B10</f>
        <v>1008</v>
      </c>
      <c r="C149" s="230">
        <f>'PAI-UBS Butantã'!C10</f>
        <v>79</v>
      </c>
      <c r="D149" s="230">
        <f>'PAI-UBS Butantã'!D10</f>
        <v>250</v>
      </c>
      <c r="E149" s="230">
        <f>'PAI-UBS Butantã'!E10</f>
        <v>296</v>
      </c>
      <c r="F149" s="230">
        <f>'PAI-UBS Butantã'!F10</f>
        <v>163</v>
      </c>
      <c r="G149" s="230">
        <f>'PAI-UBS Butantã'!G10</f>
        <v>130</v>
      </c>
      <c r="H149" s="230">
        <f>'PAI-UBS Butantã'!H10</f>
        <v>217</v>
      </c>
      <c r="I149" s="230">
        <f>'PAI-UBS Butantã'!I10</f>
        <v>209</v>
      </c>
      <c r="J149" s="230">
        <f>'PAI-UBS Butantã'!J10</f>
        <v>297</v>
      </c>
      <c r="K149" s="230">
        <f>'PAI-UBS Butantã'!K10</f>
        <v>156</v>
      </c>
      <c r="L149" s="230">
        <f>'PAI-UBS Butantã'!L10</f>
        <v>207</v>
      </c>
      <c r="M149" s="230">
        <f>'PAI-UBS Butantã'!M10</f>
        <v>201</v>
      </c>
      <c r="N149" s="230">
        <f>'PAI-UBS Butantã'!N10</f>
        <v>183</v>
      </c>
      <c r="O149" s="232">
        <f>'PAI-UBS Butantã'!O10</f>
        <v>12096</v>
      </c>
      <c r="P149" s="232">
        <f>'PAI-UBS Butantã'!P10</f>
        <v>2388</v>
      </c>
      <c r="Q149" s="428">
        <f>'PAI-UBS Butantã'!Q10</f>
        <v>0.19742063492063491</v>
      </c>
      <c r="T149" s="195"/>
    </row>
    <row r="150" spans="1:20" customFormat="1" ht="18.75" customHeight="1" x14ac:dyDescent="0.25">
      <c r="A150" s="338" t="s">
        <v>198</v>
      </c>
      <c r="B150" s="233">
        <f>'PAI-UBS Butantã'!B11</f>
        <v>1613</v>
      </c>
      <c r="C150" s="230">
        <f>'PAI-UBS Butantã'!C11</f>
        <v>525</v>
      </c>
      <c r="D150" s="230">
        <f>'PAI-UBS Butantã'!D11</f>
        <v>598</v>
      </c>
      <c r="E150" s="230">
        <f>'PAI-UBS Butantã'!E11</f>
        <v>698</v>
      </c>
      <c r="F150" s="230">
        <f>'PAI-UBS Butantã'!F11</f>
        <v>583</v>
      </c>
      <c r="G150" s="230">
        <f>'PAI-UBS Butantã'!G11</f>
        <v>410</v>
      </c>
      <c r="H150" s="230">
        <f>'PAI-UBS Butantã'!H11</f>
        <v>596</v>
      </c>
      <c r="I150" s="230">
        <f>'PAI-UBS Butantã'!I11</f>
        <v>536</v>
      </c>
      <c r="J150" s="230">
        <f>'PAI-UBS Butantã'!J11</f>
        <v>857</v>
      </c>
      <c r="K150" s="230">
        <f>'PAI-UBS Butantã'!K11</f>
        <v>858</v>
      </c>
      <c r="L150" s="230">
        <f>'PAI-UBS Butantã'!L11</f>
        <v>750</v>
      </c>
      <c r="M150" s="230">
        <f>'PAI-UBS Butantã'!M11</f>
        <v>901</v>
      </c>
      <c r="N150" s="230">
        <f>'PAI-UBS Butantã'!N11</f>
        <v>1158</v>
      </c>
      <c r="O150" s="232">
        <f>'PAI-UBS Butantã'!O11</f>
        <v>17308</v>
      </c>
      <c r="P150" s="232">
        <f>'PAI-UBS Butantã'!P11</f>
        <v>8470</v>
      </c>
      <c r="Q150" s="428">
        <f>'PAI-UBS Butantã'!Q11</f>
        <v>0.48936907788305983</v>
      </c>
    </row>
    <row r="151" spans="1:20" customFormat="1" ht="18.75" customHeight="1" x14ac:dyDescent="0.25">
      <c r="A151" s="338" t="s">
        <v>128</v>
      </c>
      <c r="B151" s="233">
        <f>'PAI-UBS Butantã'!B12</f>
        <v>256</v>
      </c>
      <c r="C151" s="230">
        <f>'PAI-UBS Butantã'!C12</f>
        <v>315</v>
      </c>
      <c r="D151" s="230">
        <f>'PAI-UBS Butantã'!D12</f>
        <v>213</v>
      </c>
      <c r="E151" s="230">
        <f>'PAI-UBS Butantã'!E12</f>
        <v>206</v>
      </c>
      <c r="F151" s="230">
        <f>'PAI-UBS Butantã'!F12</f>
        <v>148</v>
      </c>
      <c r="G151" s="230">
        <f>'PAI-UBS Butantã'!G12</f>
        <v>139</v>
      </c>
      <c r="H151" s="230">
        <f>'PAI-UBS Butantã'!H12</f>
        <v>186</v>
      </c>
      <c r="I151" s="230">
        <f>'PAI-UBS Butantã'!I12</f>
        <v>137</v>
      </c>
      <c r="J151" s="230">
        <f>'PAI-UBS Butantã'!J12</f>
        <v>156</v>
      </c>
      <c r="K151" s="230">
        <f>'PAI-UBS Butantã'!K12</f>
        <v>113</v>
      </c>
      <c r="L151" s="230">
        <f>'PAI-UBS Butantã'!L12</f>
        <v>199</v>
      </c>
      <c r="M151" s="230">
        <f>'PAI-UBS Butantã'!M12</f>
        <v>140</v>
      </c>
      <c r="N151" s="230">
        <f>'PAI-UBS Butantã'!N12</f>
        <v>189</v>
      </c>
      <c r="O151" s="232">
        <f>'PAI-UBS Butantã'!O12</f>
        <v>3072</v>
      </c>
      <c r="P151" s="232">
        <f>'PAI-UBS Butantã'!P12</f>
        <v>2141</v>
      </c>
      <c r="Q151" s="428">
        <f>'PAI-UBS Butantã'!Q12</f>
        <v>0.69694010416666663</v>
      </c>
      <c r="T151" s="195"/>
    </row>
    <row r="152" spans="1:20" customFormat="1" ht="18.75" customHeight="1" x14ac:dyDescent="0.25">
      <c r="A152" s="338" t="s">
        <v>188</v>
      </c>
      <c r="B152" s="233">
        <f>'PAI-UBS Butantã'!B13</f>
        <v>512</v>
      </c>
      <c r="C152" s="230">
        <f>'PAI-UBS Butantã'!C13</f>
        <v>127</v>
      </c>
      <c r="D152" s="230">
        <f>'PAI-UBS Butantã'!D13</f>
        <v>113</v>
      </c>
      <c r="E152" s="230">
        <f>'PAI-UBS Butantã'!E13</f>
        <v>161</v>
      </c>
      <c r="F152" s="230">
        <f>'PAI-UBS Butantã'!F13</f>
        <v>167</v>
      </c>
      <c r="G152" s="230">
        <f>'PAI-UBS Butantã'!G13</f>
        <v>83</v>
      </c>
      <c r="H152" s="230">
        <f>'PAI-UBS Butantã'!H13</f>
        <v>86</v>
      </c>
      <c r="I152" s="230">
        <f>'PAI-UBS Butantã'!I13</f>
        <v>156</v>
      </c>
      <c r="J152" s="230">
        <f>'PAI-UBS Butantã'!J13</f>
        <v>161</v>
      </c>
      <c r="K152" s="230">
        <f>'PAI-UBS Butantã'!K13</f>
        <v>125</v>
      </c>
      <c r="L152" s="230">
        <f>'PAI-UBS Butantã'!L13</f>
        <v>100</v>
      </c>
      <c r="M152" s="230">
        <f>'PAI-UBS Butantã'!M13</f>
        <v>141</v>
      </c>
      <c r="N152" s="230">
        <f>'PAI-UBS Butantã'!N13</f>
        <v>115</v>
      </c>
      <c r="O152" s="232">
        <f>'PAI-UBS Butantã'!O13</f>
        <v>6144</v>
      </c>
      <c r="P152" s="232">
        <f>'PAI-UBS Butantã'!P13</f>
        <v>1535</v>
      </c>
      <c r="Q152" s="428">
        <f>'PAI-UBS Butantã'!Q13</f>
        <v>0.24983723958333334</v>
      </c>
      <c r="T152" s="195"/>
    </row>
    <row r="153" spans="1:20" customFormat="1" ht="18.75" customHeight="1" x14ac:dyDescent="0.25">
      <c r="A153" s="338" t="s">
        <v>129</v>
      </c>
      <c r="B153" s="233">
        <f>'PAI-UBS Butantã'!B14</f>
        <v>704</v>
      </c>
      <c r="C153" s="230">
        <f>'PAI-UBS Butantã'!C14</f>
        <v>102</v>
      </c>
      <c r="D153" s="230">
        <f>'PAI-UBS Butantã'!D14</f>
        <v>189</v>
      </c>
      <c r="E153" s="230">
        <f>'PAI-UBS Butantã'!E14</f>
        <v>190</v>
      </c>
      <c r="F153" s="230">
        <f>'PAI-UBS Butantã'!F14</f>
        <v>157</v>
      </c>
      <c r="G153" s="230">
        <f>'PAI-UBS Butantã'!G14</f>
        <v>117</v>
      </c>
      <c r="H153" s="230">
        <f>'PAI-UBS Butantã'!H14</f>
        <v>147</v>
      </c>
      <c r="I153" s="230">
        <f>'PAI-UBS Butantã'!I14</f>
        <v>97</v>
      </c>
      <c r="J153" s="230">
        <f>'PAI-UBS Butantã'!J14</f>
        <v>179</v>
      </c>
      <c r="K153" s="230">
        <f>'PAI-UBS Butantã'!K14</f>
        <v>209</v>
      </c>
      <c r="L153" s="230">
        <f>'PAI-UBS Butantã'!L14</f>
        <v>116</v>
      </c>
      <c r="M153" s="230">
        <f>'PAI-UBS Butantã'!M14</f>
        <v>210</v>
      </c>
      <c r="N153" s="230">
        <f>'PAI-UBS Butantã'!N14</f>
        <v>177</v>
      </c>
      <c r="O153" s="232">
        <f>'PAI-UBS Butantã'!O14</f>
        <v>8448</v>
      </c>
      <c r="P153" s="232">
        <f>'PAI-UBS Butantã'!P14</f>
        <v>1890</v>
      </c>
      <c r="Q153" s="428">
        <f>'PAI-UBS Butantã'!Q14</f>
        <v>0.22372159090909091</v>
      </c>
      <c r="T153" s="195"/>
    </row>
    <row r="154" spans="1:20" customFormat="1" ht="18.75" customHeight="1" thickBot="1" x14ac:dyDescent="0.3">
      <c r="A154" s="339" t="s">
        <v>130</v>
      </c>
      <c r="B154" s="234">
        <f>'PAI-UBS Butantã'!B15</f>
        <v>132</v>
      </c>
      <c r="C154" s="232">
        <f>'PAI-UBS Butantã'!C15</f>
        <v>227</v>
      </c>
      <c r="D154" s="231">
        <f>'PAI-UBS Butantã'!D15</f>
        <v>118</v>
      </c>
      <c r="E154" s="231">
        <f>'PAI-UBS Butantã'!E15</f>
        <v>65</v>
      </c>
      <c r="F154" s="231">
        <f>'PAI-UBS Butantã'!F15</f>
        <v>109</v>
      </c>
      <c r="G154" s="231">
        <f>'PAI-UBS Butantã'!G15</f>
        <v>102</v>
      </c>
      <c r="H154" s="231">
        <f>'PAI-UBS Butantã'!H15</f>
        <v>84</v>
      </c>
      <c r="I154" s="231">
        <f>'PAI-UBS Butantã'!I15</f>
        <v>115</v>
      </c>
      <c r="J154" s="231">
        <f>'PAI-UBS Butantã'!J15</f>
        <v>134</v>
      </c>
      <c r="K154" s="231">
        <f>'PAI-UBS Butantã'!K15</f>
        <v>98</v>
      </c>
      <c r="L154" s="231">
        <f>'PAI-UBS Butantã'!L15</f>
        <v>131</v>
      </c>
      <c r="M154" s="231">
        <f>'PAI-UBS Butantã'!M15</f>
        <v>127</v>
      </c>
      <c r="N154" s="231">
        <f>'PAI-UBS Butantã'!N15</f>
        <v>118</v>
      </c>
      <c r="O154" s="264">
        <f>'PAI-UBS Butantã'!O15</f>
        <v>1584</v>
      </c>
      <c r="P154" s="264">
        <f>'PAI-UBS Butantã'!P15</f>
        <v>1428</v>
      </c>
      <c r="Q154" s="433">
        <f>'PAI-UBS Butantã'!Q15</f>
        <v>0.90151515151515149</v>
      </c>
      <c r="T154" s="195"/>
    </row>
    <row r="155" spans="1:20" customFormat="1" ht="15.75" thickBot="1" x14ac:dyDescent="0.3">
      <c r="A155" s="421" t="s">
        <v>2</v>
      </c>
      <c r="B155" s="313">
        <f>'PAI-UBS Butantã'!B16</f>
        <v>4513</v>
      </c>
      <c r="C155" s="325">
        <f>'PAI-UBS Butantã'!C16</f>
        <v>1437</v>
      </c>
      <c r="D155" s="316">
        <f>'PAI-UBS Butantã'!D16</f>
        <v>1627</v>
      </c>
      <c r="E155" s="316">
        <f>'PAI-UBS Butantã'!E16</f>
        <v>1742</v>
      </c>
      <c r="F155" s="316">
        <f>'PAI-UBS Butantã'!F16</f>
        <v>1443</v>
      </c>
      <c r="G155" s="316">
        <f>'PAI-UBS Butantã'!G16</f>
        <v>1076</v>
      </c>
      <c r="H155" s="316">
        <f>'PAI-UBS Butantã'!H16</f>
        <v>1446</v>
      </c>
      <c r="I155" s="316">
        <f>'PAI-UBS Butantã'!I16</f>
        <v>1394</v>
      </c>
      <c r="J155" s="316">
        <f>'PAI-UBS Butantã'!J16</f>
        <v>1939</v>
      </c>
      <c r="K155" s="316">
        <f>'PAI-UBS Butantã'!K16</f>
        <v>1656</v>
      </c>
      <c r="L155" s="316">
        <f>'PAI-UBS Butantã'!L16</f>
        <v>1628</v>
      </c>
      <c r="M155" s="316">
        <f>'PAI-UBS Butantã'!M16</f>
        <v>1851</v>
      </c>
      <c r="N155" s="316">
        <f>'PAI-UBS Butantã'!N16</f>
        <v>2071</v>
      </c>
      <c r="O155" s="315">
        <f>'PAI-UBS Butantã'!O16</f>
        <v>52108</v>
      </c>
      <c r="P155" s="315">
        <f>'PAI-UBS Butantã'!P16</f>
        <v>19310</v>
      </c>
      <c r="Q155" s="430">
        <f>'PAI-UBS Butantã'!Q16</f>
        <v>0.37057649497198125</v>
      </c>
    </row>
    <row r="156" spans="1:20" customFormat="1" ht="15.75" x14ac:dyDescent="0.25">
      <c r="A156" s="333"/>
      <c r="B156" s="322"/>
      <c r="C156" s="323"/>
      <c r="D156" s="323"/>
      <c r="E156" s="323"/>
      <c r="F156" s="323"/>
      <c r="G156" s="323"/>
      <c r="H156" s="323"/>
      <c r="I156" s="323"/>
      <c r="J156" s="323"/>
      <c r="K156" s="323"/>
      <c r="L156" s="323"/>
      <c r="M156" s="323"/>
      <c r="N156" s="323"/>
      <c r="O156" s="323"/>
      <c r="P156" s="323"/>
      <c r="Q156" s="435"/>
    </row>
    <row r="157" spans="1:20" customFormat="1" ht="15.75" x14ac:dyDescent="0.25">
      <c r="A157" s="258" t="s">
        <v>289</v>
      </c>
      <c r="B157" s="312"/>
      <c r="C157" s="312"/>
      <c r="D157" s="312"/>
      <c r="E157" s="312"/>
      <c r="F157" s="312"/>
      <c r="G157" s="312"/>
      <c r="H157" s="312"/>
      <c r="I157" s="312"/>
      <c r="J157" s="312"/>
      <c r="K157" s="312"/>
      <c r="L157" s="312"/>
      <c r="M157" s="312"/>
      <c r="N157" s="312"/>
      <c r="O157" s="312"/>
      <c r="P157" s="312"/>
      <c r="Q157" s="450"/>
    </row>
    <row r="158" spans="1:20" s="225" customFormat="1" ht="26.25" thickBot="1" x14ac:dyDescent="0.25">
      <c r="A158" s="340" t="s">
        <v>3</v>
      </c>
      <c r="B158" s="253" t="s">
        <v>4</v>
      </c>
      <c r="C158" s="254" t="s">
        <v>176</v>
      </c>
      <c r="D158" s="254" t="s">
        <v>177</v>
      </c>
      <c r="E158" s="254" t="s">
        <v>178</v>
      </c>
      <c r="F158" s="254" t="s">
        <v>179</v>
      </c>
      <c r="G158" s="254" t="s">
        <v>180</v>
      </c>
      <c r="H158" s="254" t="s">
        <v>181</v>
      </c>
      <c r="I158" s="254" t="s">
        <v>186</v>
      </c>
      <c r="J158" s="254" t="s">
        <v>182</v>
      </c>
      <c r="K158" s="254" t="s">
        <v>183</v>
      </c>
      <c r="L158" s="254" t="s">
        <v>184</v>
      </c>
      <c r="M158" s="254" t="s">
        <v>185</v>
      </c>
      <c r="N158" s="254" t="s">
        <v>187</v>
      </c>
      <c r="O158" s="254" t="s">
        <v>272</v>
      </c>
      <c r="P158" s="254" t="s">
        <v>273</v>
      </c>
      <c r="Q158" s="426" t="s">
        <v>1</v>
      </c>
    </row>
    <row r="159" spans="1:20" customFormat="1" ht="15.75" thickTop="1" x14ac:dyDescent="0.25">
      <c r="A159" s="338" t="s">
        <v>131</v>
      </c>
      <c r="B159" s="233">
        <f>'UBS V Borges'!B9</f>
        <v>576</v>
      </c>
      <c r="C159" s="230">
        <f>'UBS V Borges'!C9</f>
        <v>17</v>
      </c>
      <c r="D159" s="230">
        <f>'UBS V Borges'!D9</f>
        <v>44</v>
      </c>
      <c r="E159" s="230">
        <f>'UBS V Borges'!E9</f>
        <v>72</v>
      </c>
      <c r="F159" s="230">
        <f>'UBS V Borges'!F9</f>
        <v>54</v>
      </c>
      <c r="G159" s="230">
        <f>'UBS V Borges'!G9</f>
        <v>57</v>
      </c>
      <c r="H159" s="230">
        <f>'UBS V Borges'!H9</f>
        <v>39</v>
      </c>
      <c r="I159" s="230">
        <f>'UBS V Borges'!I9</f>
        <v>58</v>
      </c>
      <c r="J159" s="230">
        <f>'UBS V Borges'!J9</f>
        <v>94</v>
      </c>
      <c r="K159" s="230">
        <f>'UBS V Borges'!K9</f>
        <v>149</v>
      </c>
      <c r="L159" s="230">
        <f>'UBS V Borges'!L9</f>
        <v>127</v>
      </c>
      <c r="M159" s="230">
        <f>'UBS V Borges'!M9</f>
        <v>130</v>
      </c>
      <c r="N159" s="230">
        <f>'UBS V Borges'!N9</f>
        <v>37</v>
      </c>
      <c r="O159" s="232">
        <f>'UBS V Borges'!O9</f>
        <v>6912</v>
      </c>
      <c r="P159" s="232">
        <f>'UBS V Borges'!P9</f>
        <v>878</v>
      </c>
      <c r="Q159" s="428">
        <f>'UBS V Borges'!Q9</f>
        <v>0.12702546296296297</v>
      </c>
    </row>
    <row r="160" spans="1:20" customFormat="1" ht="29.25" customHeight="1" x14ac:dyDescent="0.25">
      <c r="A160" s="338" t="s">
        <v>189</v>
      </c>
      <c r="B160" s="233">
        <f>'UBS V Borges'!B10</f>
        <v>2016</v>
      </c>
      <c r="C160" s="230">
        <f>'UBS V Borges'!C10</f>
        <v>8</v>
      </c>
      <c r="D160" s="230">
        <f>'UBS V Borges'!D10</f>
        <v>67</v>
      </c>
      <c r="E160" s="230">
        <f>'UBS V Borges'!E10</f>
        <v>166</v>
      </c>
      <c r="F160" s="230">
        <f>'UBS V Borges'!F10</f>
        <v>95</v>
      </c>
      <c r="G160" s="230">
        <f>'UBS V Borges'!G10</f>
        <v>133</v>
      </c>
      <c r="H160" s="230">
        <f>'UBS V Borges'!H10</f>
        <v>79</v>
      </c>
      <c r="I160" s="230">
        <f>'UBS V Borges'!I10</f>
        <v>110</v>
      </c>
      <c r="J160" s="230">
        <f>'UBS V Borges'!J10</f>
        <v>126</v>
      </c>
      <c r="K160" s="230">
        <f>'UBS V Borges'!K10</f>
        <v>213</v>
      </c>
      <c r="L160" s="230">
        <f>'UBS V Borges'!L10</f>
        <v>185</v>
      </c>
      <c r="M160" s="230">
        <f>'UBS V Borges'!M10</f>
        <v>139</v>
      </c>
      <c r="N160" s="230">
        <f>'UBS V Borges'!N10</f>
        <v>56</v>
      </c>
      <c r="O160" s="232">
        <f>'UBS V Borges'!O10</f>
        <v>24192</v>
      </c>
      <c r="P160" s="232">
        <f>'UBS V Borges'!P10</f>
        <v>1377</v>
      </c>
      <c r="Q160" s="428">
        <f>'UBS V Borges'!Q10</f>
        <v>5.6919642857142856E-2</v>
      </c>
    </row>
    <row r="161" spans="1:26" customFormat="1" ht="18" customHeight="1" x14ac:dyDescent="0.25">
      <c r="A161" s="338" t="s">
        <v>199</v>
      </c>
      <c r="B161" s="233">
        <f>'UBS V Borges'!B11</f>
        <v>1613</v>
      </c>
      <c r="C161" s="230">
        <f>'UBS V Borges'!C11</f>
        <v>355</v>
      </c>
      <c r="D161" s="230">
        <f>'UBS V Borges'!D11</f>
        <v>751</v>
      </c>
      <c r="E161" s="230">
        <f>'UBS V Borges'!E11</f>
        <v>787</v>
      </c>
      <c r="F161" s="230">
        <f>'UBS V Borges'!F11</f>
        <v>734</v>
      </c>
      <c r="G161" s="230">
        <f>'UBS V Borges'!G11</f>
        <v>716</v>
      </c>
      <c r="H161" s="230">
        <f>'UBS V Borges'!H11</f>
        <v>697</v>
      </c>
      <c r="I161" s="230">
        <f>'UBS V Borges'!I11</f>
        <v>112</v>
      </c>
      <c r="J161" s="230">
        <f>'UBS V Borges'!J11</f>
        <v>712</v>
      </c>
      <c r="K161" s="230">
        <f>'UBS V Borges'!K11</f>
        <v>431</v>
      </c>
      <c r="L161" s="230">
        <f>'UBS V Borges'!L11</f>
        <v>700</v>
      </c>
      <c r="M161" s="230">
        <f>'UBS V Borges'!M11</f>
        <v>697</v>
      </c>
      <c r="N161" s="230">
        <f>'UBS V Borges'!N11</f>
        <v>756</v>
      </c>
      <c r="O161" s="232">
        <f>'UBS V Borges'!O11</f>
        <v>17564</v>
      </c>
      <c r="P161" s="232">
        <f>'UBS V Borges'!P11</f>
        <v>7448</v>
      </c>
      <c r="Q161" s="428">
        <f>'UBS V Borges'!Q11</f>
        <v>0.4240491915281257</v>
      </c>
    </row>
    <row r="162" spans="1:26" customFormat="1" ht="18" customHeight="1" x14ac:dyDescent="0.25">
      <c r="A162" s="338" t="s">
        <v>128</v>
      </c>
      <c r="B162" s="233">
        <f>'UBS V Borges'!B12</f>
        <v>768</v>
      </c>
      <c r="C162" s="230">
        <f>'UBS V Borges'!C12</f>
        <v>282</v>
      </c>
      <c r="D162" s="230">
        <f>'UBS V Borges'!D12</f>
        <v>257</v>
      </c>
      <c r="E162" s="230">
        <f>'UBS V Borges'!E12</f>
        <v>466</v>
      </c>
      <c r="F162" s="230">
        <f>'UBS V Borges'!F12</f>
        <v>198</v>
      </c>
      <c r="G162" s="230">
        <f>'UBS V Borges'!G12</f>
        <v>246</v>
      </c>
      <c r="H162" s="230">
        <f>'UBS V Borges'!H12</f>
        <v>221</v>
      </c>
      <c r="I162" s="230">
        <f>'UBS V Borges'!I12</f>
        <v>265</v>
      </c>
      <c r="J162" s="230">
        <f>'UBS V Borges'!J12</f>
        <v>351</v>
      </c>
      <c r="K162" s="230">
        <f>'UBS V Borges'!K12</f>
        <v>406</v>
      </c>
      <c r="L162" s="230">
        <f>'UBS V Borges'!L12</f>
        <v>419</v>
      </c>
      <c r="M162" s="230">
        <f>'UBS V Borges'!M12</f>
        <v>395</v>
      </c>
      <c r="N162" s="230">
        <f>'UBS V Borges'!N12</f>
        <v>232</v>
      </c>
      <c r="O162" s="232">
        <f>'UBS V Borges'!O12</f>
        <v>9216</v>
      </c>
      <c r="P162" s="232">
        <f>'UBS V Borges'!P12</f>
        <v>3738</v>
      </c>
      <c r="Q162" s="428">
        <f>'UBS V Borges'!Q12</f>
        <v>0.40559895833333331</v>
      </c>
    </row>
    <row r="163" spans="1:26" customFormat="1" ht="18" customHeight="1" x14ac:dyDescent="0.25">
      <c r="A163" s="338" t="s">
        <v>188</v>
      </c>
      <c r="B163" s="233">
        <f>'UBS V Borges'!B13</f>
        <v>512</v>
      </c>
      <c r="C163" s="230">
        <f>'UBS V Borges'!C13</f>
        <v>190</v>
      </c>
      <c r="D163" s="230">
        <f>'UBS V Borges'!D13</f>
        <v>86</v>
      </c>
      <c r="E163" s="230">
        <f>'UBS V Borges'!E13</f>
        <v>157</v>
      </c>
      <c r="F163" s="230">
        <f>'UBS V Borges'!F13</f>
        <v>155</v>
      </c>
      <c r="G163" s="230">
        <f>'UBS V Borges'!G13</f>
        <v>133</v>
      </c>
      <c r="H163" s="230">
        <f>'UBS V Borges'!H13</f>
        <v>208</v>
      </c>
      <c r="I163" s="230">
        <f>'UBS V Borges'!I13</f>
        <v>254</v>
      </c>
      <c r="J163" s="230">
        <f>'UBS V Borges'!J13</f>
        <v>346</v>
      </c>
      <c r="K163" s="230">
        <f>'UBS V Borges'!K13</f>
        <v>268</v>
      </c>
      <c r="L163" s="230">
        <f>'UBS V Borges'!L13</f>
        <v>206</v>
      </c>
      <c r="M163" s="230">
        <f>'UBS V Borges'!M13</f>
        <v>238</v>
      </c>
      <c r="N163" s="230">
        <f>'UBS V Borges'!N13</f>
        <v>162</v>
      </c>
      <c r="O163" s="232">
        <f>'UBS V Borges'!O13</f>
        <v>6144</v>
      </c>
      <c r="P163" s="232">
        <f>'UBS V Borges'!P13</f>
        <v>2403</v>
      </c>
      <c r="Q163" s="428">
        <f>'UBS V Borges'!Q13</f>
        <v>0.39111328125</v>
      </c>
    </row>
    <row r="164" spans="1:26" customFormat="1" ht="18" customHeight="1" x14ac:dyDescent="0.25">
      <c r="A164" s="338" t="s">
        <v>129</v>
      </c>
      <c r="B164" s="233">
        <f>'UBS V Borges'!B14</f>
        <v>512</v>
      </c>
      <c r="C164" s="230">
        <f>'UBS V Borges'!C14</f>
        <v>0</v>
      </c>
      <c r="D164" s="230">
        <f>'UBS V Borges'!D14</f>
        <v>67</v>
      </c>
      <c r="E164" s="230">
        <f>'UBS V Borges'!E14</f>
        <v>127</v>
      </c>
      <c r="F164" s="230">
        <f>'UBS V Borges'!F14</f>
        <v>103</v>
      </c>
      <c r="G164" s="230">
        <f>'UBS V Borges'!G14</f>
        <v>125</v>
      </c>
      <c r="H164" s="230">
        <f>'UBS V Borges'!H14</f>
        <v>166</v>
      </c>
      <c r="I164" s="230">
        <f>'UBS V Borges'!I14</f>
        <v>191</v>
      </c>
      <c r="J164" s="230">
        <f>'UBS V Borges'!J14</f>
        <v>240</v>
      </c>
      <c r="K164" s="230">
        <f>'UBS V Borges'!K14</f>
        <v>292</v>
      </c>
      <c r="L164" s="230">
        <f>'UBS V Borges'!L14</f>
        <v>230</v>
      </c>
      <c r="M164" s="230">
        <f>'UBS V Borges'!M14</f>
        <v>306</v>
      </c>
      <c r="N164" s="230">
        <f>'UBS V Borges'!N14</f>
        <v>156</v>
      </c>
      <c r="O164" s="232">
        <f>'UBS V Borges'!O14</f>
        <v>8448</v>
      </c>
      <c r="P164" s="232">
        <f>'UBS V Borges'!P14</f>
        <v>2003</v>
      </c>
      <c r="Q164" s="428">
        <f>'UBS V Borges'!Q14</f>
        <v>0.23709753787878787</v>
      </c>
    </row>
    <row r="165" spans="1:26" customFormat="1" ht="18" customHeight="1" thickBot="1" x14ac:dyDescent="0.3">
      <c r="A165" s="341" t="s">
        <v>130</v>
      </c>
      <c r="B165" s="267">
        <f>'UBS V Borges'!B15</f>
        <v>132</v>
      </c>
      <c r="C165" s="264">
        <f>'UBS V Borges'!C15</f>
        <v>128</v>
      </c>
      <c r="D165" s="264">
        <f>'UBS V Borges'!D15</f>
        <v>124</v>
      </c>
      <c r="E165" s="264">
        <f>'UBS V Borges'!E15</f>
        <v>138</v>
      </c>
      <c r="F165" s="264">
        <f>'UBS V Borges'!F15</f>
        <v>58</v>
      </c>
      <c r="G165" s="264">
        <f>'UBS V Borges'!G15</f>
        <v>135</v>
      </c>
      <c r="H165" s="264">
        <f>'UBS V Borges'!H15</f>
        <v>69</v>
      </c>
      <c r="I165" s="264">
        <f>'UBS V Borges'!I15</f>
        <v>0</v>
      </c>
      <c r="J165" s="264">
        <f>'UBS V Borges'!J15</f>
        <v>0</v>
      </c>
      <c r="K165" s="264">
        <f>'UBS V Borges'!K15</f>
        <v>55</v>
      </c>
      <c r="L165" s="264">
        <f>'UBS V Borges'!L15</f>
        <v>78</v>
      </c>
      <c r="M165" s="264">
        <f>'UBS V Borges'!M15</f>
        <v>75</v>
      </c>
      <c r="N165" s="264">
        <f>'UBS V Borges'!N15</f>
        <v>81</v>
      </c>
      <c r="O165" s="264">
        <f>'UBS V Borges'!O15</f>
        <v>1584</v>
      </c>
      <c r="P165" s="264">
        <f>'UBS V Borges'!P15</f>
        <v>941</v>
      </c>
      <c r="Q165" s="429">
        <f>'UBS V Borges'!Q15</f>
        <v>0.59406565656565657</v>
      </c>
    </row>
    <row r="166" spans="1:26" s="261" customFormat="1" ht="19.5" customHeight="1" thickBot="1" x14ac:dyDescent="0.3">
      <c r="A166" s="422" t="s">
        <v>2</v>
      </c>
      <c r="B166" s="314">
        <f>'UBS V Borges'!B16</f>
        <v>6129</v>
      </c>
      <c r="C166" s="315">
        <f>'UBS V Borges'!C16</f>
        <v>980</v>
      </c>
      <c r="D166" s="315">
        <f>'UBS V Borges'!D16</f>
        <v>1396</v>
      </c>
      <c r="E166" s="315">
        <f>'UBS V Borges'!E16</f>
        <v>1913</v>
      </c>
      <c r="F166" s="315">
        <f>'UBS V Borges'!F16</f>
        <v>1397</v>
      </c>
      <c r="G166" s="315">
        <f>'UBS V Borges'!G16</f>
        <v>1545</v>
      </c>
      <c r="H166" s="315">
        <f>'UBS V Borges'!H16</f>
        <v>1479</v>
      </c>
      <c r="I166" s="315">
        <f>'UBS V Borges'!I16</f>
        <v>990</v>
      </c>
      <c r="J166" s="315">
        <f>'UBS V Borges'!J16</f>
        <v>1869</v>
      </c>
      <c r="K166" s="315">
        <f>'UBS V Borges'!K16</f>
        <v>1814</v>
      </c>
      <c r="L166" s="315">
        <f>'UBS V Borges'!L16</f>
        <v>1945</v>
      </c>
      <c r="M166" s="315">
        <f>'UBS V Borges'!M16</f>
        <v>1980</v>
      </c>
      <c r="N166" s="315">
        <f>'UBS V Borges'!N16</f>
        <v>1480</v>
      </c>
      <c r="O166" s="315">
        <f>'UBS V Borges'!O16</f>
        <v>74060</v>
      </c>
      <c r="P166" s="315">
        <f>'UBS V Borges'!P16</f>
        <v>18788</v>
      </c>
      <c r="Q166" s="442">
        <f>'UBS V Borges'!Q16</f>
        <v>0.25368620037807182</v>
      </c>
    </row>
    <row r="167" spans="1:26" customFormat="1" x14ac:dyDescent="0.25">
      <c r="A167" s="247"/>
      <c r="B167" s="323"/>
      <c r="C167" s="323"/>
      <c r="D167" s="323"/>
      <c r="E167" s="323"/>
      <c r="F167" s="323"/>
      <c r="G167" s="323"/>
      <c r="H167" s="323"/>
      <c r="I167" s="323"/>
      <c r="J167" s="323"/>
      <c r="K167" s="323"/>
      <c r="L167" s="323"/>
      <c r="M167" s="323"/>
      <c r="N167" s="323"/>
      <c r="O167" s="323"/>
      <c r="P167" s="323"/>
      <c r="Q167" s="435"/>
    </row>
    <row r="168" spans="1:26" customFormat="1" ht="15.75" x14ac:dyDescent="0.25">
      <c r="A168" s="258" t="s">
        <v>302</v>
      </c>
      <c r="B168" s="216"/>
      <c r="C168" s="216"/>
      <c r="D168" s="216"/>
      <c r="E168" s="216"/>
      <c r="F168" s="216"/>
      <c r="G168" s="216"/>
      <c r="H168" s="216"/>
      <c r="I168" s="216"/>
      <c r="J168" s="216"/>
      <c r="K168" s="216"/>
      <c r="L168" s="216"/>
      <c r="M168" s="216"/>
      <c r="N168" s="216"/>
      <c r="O168" s="216"/>
      <c r="P168" s="216"/>
      <c r="Q168" s="425"/>
    </row>
    <row r="169" spans="1:26" s="225" customFormat="1" ht="26.25" thickBot="1" x14ac:dyDescent="0.3">
      <c r="A169" s="340" t="s">
        <v>3</v>
      </c>
      <c r="B169" s="253" t="s">
        <v>4</v>
      </c>
      <c r="C169" s="254" t="s">
        <v>176</v>
      </c>
      <c r="D169" s="254" t="s">
        <v>177</v>
      </c>
      <c r="E169" s="254" t="s">
        <v>178</v>
      </c>
      <c r="F169" s="254" t="s">
        <v>179</v>
      </c>
      <c r="G169" s="254" t="s">
        <v>180</v>
      </c>
      <c r="H169" s="254" t="s">
        <v>181</v>
      </c>
      <c r="I169" s="254" t="s">
        <v>186</v>
      </c>
      <c r="J169" s="254" t="s">
        <v>182</v>
      </c>
      <c r="K169" s="254" t="s">
        <v>183</v>
      </c>
      <c r="L169" s="254" t="s">
        <v>184</v>
      </c>
      <c r="M169" s="254" t="s">
        <v>185</v>
      </c>
      <c r="N169" s="254" t="s">
        <v>187</v>
      </c>
      <c r="O169" s="254" t="s">
        <v>272</v>
      </c>
      <c r="P169" s="254" t="s">
        <v>273</v>
      </c>
      <c r="Q169" s="426" t="s">
        <v>1</v>
      </c>
      <c r="R169"/>
      <c r="S169"/>
      <c r="T169"/>
      <c r="U169"/>
      <c r="V169"/>
      <c r="W169"/>
      <c r="X169"/>
      <c r="Y169"/>
    </row>
    <row r="170" spans="1:26" customFormat="1" ht="18" customHeight="1" thickTop="1" x14ac:dyDescent="0.25">
      <c r="A170" s="338" t="str">
        <f>'UBS CAXINGUI'!A9</f>
        <v>Médico Generalista 20hrs (consulta)</v>
      </c>
      <c r="B170" s="233">
        <f>'UBS CAXINGUI'!B9</f>
        <v>256</v>
      </c>
      <c r="C170" s="419">
        <f>'UBS CAXINGUI'!C9</f>
        <v>160</v>
      </c>
      <c r="D170" s="419">
        <f>'UBS CAXINGUI'!D9</f>
        <v>165</v>
      </c>
      <c r="E170" s="419">
        <f>'UBS CAXINGUI'!E9</f>
        <v>0</v>
      </c>
      <c r="F170" s="419">
        <f>'UBS CAXINGUI'!F9</f>
        <v>183</v>
      </c>
      <c r="G170" s="419">
        <f>'UBS CAXINGUI'!G9</f>
        <v>208</v>
      </c>
      <c r="H170" s="230">
        <f>'UBS CAXINGUI'!H9</f>
        <v>191</v>
      </c>
      <c r="I170" s="230">
        <f>'UBS CAXINGUI'!I9</f>
        <v>175</v>
      </c>
      <c r="J170" s="230">
        <f>'UBS CAXINGUI'!J9</f>
        <v>255</v>
      </c>
      <c r="K170" s="230">
        <f>'UBS CAXINGUI'!K9</f>
        <v>176</v>
      </c>
      <c r="L170" s="230">
        <f>'UBS CAXINGUI'!L9</f>
        <v>260</v>
      </c>
      <c r="M170" s="230">
        <f>'UBS CAXINGUI'!M9</f>
        <v>325</v>
      </c>
      <c r="N170" s="230">
        <f>'UBS CAXINGUI'!N9</f>
        <v>136</v>
      </c>
      <c r="O170" s="232">
        <f>'UBS CAXINGUI'!O9</f>
        <v>3072</v>
      </c>
      <c r="P170" s="232">
        <f>'UBS CAXINGUI'!P9</f>
        <v>2234</v>
      </c>
      <c r="Q170" s="428">
        <f>'UBS CAXINGUI'!Q9</f>
        <v>0.72721354166666663</v>
      </c>
    </row>
    <row r="171" spans="1:26" customFormat="1" ht="31.5" customHeight="1" x14ac:dyDescent="0.25">
      <c r="A171" s="338" t="str">
        <f>'UBS CAXINGUI'!A10</f>
        <v>Médico Generalista (consulta) - 40hrs</v>
      </c>
      <c r="B171" s="233">
        <f>'UBS CAXINGUI'!B10</f>
        <v>512</v>
      </c>
      <c r="C171" s="419">
        <f>'UBS CAXINGUI'!C10</f>
        <v>218</v>
      </c>
      <c r="D171" s="419">
        <f>'UBS CAXINGUI'!D10</f>
        <v>144</v>
      </c>
      <c r="E171" s="419">
        <f>'UBS CAXINGUI'!E10</f>
        <v>386</v>
      </c>
      <c r="F171" s="419">
        <f>'UBS CAXINGUI'!F10</f>
        <v>296</v>
      </c>
      <c r="G171" s="419">
        <f>'UBS CAXINGUI'!G10</f>
        <v>344</v>
      </c>
      <c r="H171" s="230">
        <f>'UBS CAXINGUI'!H10</f>
        <v>361</v>
      </c>
      <c r="I171" s="230">
        <f>'UBS CAXINGUI'!I10</f>
        <v>314</v>
      </c>
      <c r="J171" s="230">
        <f>'UBS CAXINGUI'!J10</f>
        <v>267</v>
      </c>
      <c r="K171" s="230">
        <f>'UBS CAXINGUI'!K10</f>
        <v>304</v>
      </c>
      <c r="L171" s="230">
        <f>'UBS CAXINGUI'!L10</f>
        <v>280</v>
      </c>
      <c r="M171" s="230">
        <f>'UBS CAXINGUI'!M10</f>
        <v>347</v>
      </c>
      <c r="N171" s="230">
        <f>'UBS CAXINGUI'!N10</f>
        <v>371</v>
      </c>
      <c r="O171" s="232">
        <f>'UBS CAXINGUI'!O10</f>
        <v>4533</v>
      </c>
      <c r="P171" s="232">
        <f>'UBS CAXINGUI'!P10</f>
        <v>3632</v>
      </c>
      <c r="Q171" s="428">
        <f>'UBS CAXINGUI'!Q10</f>
        <v>0.80123538495477609</v>
      </c>
    </row>
    <row r="172" spans="1:26" customFormat="1" ht="18" customHeight="1" x14ac:dyDescent="0.25">
      <c r="A172" s="338" t="str">
        <f>'UBS CAXINGUI'!A11</f>
        <v>Médico Clínico Geral 20hrs (consulta) - 20hrs</v>
      </c>
      <c r="B172" s="233">
        <f>'UBS CAXINGUI'!B11</f>
        <v>256</v>
      </c>
      <c r="C172" s="419">
        <f>'UBS CAXINGUI'!C11</f>
        <v>42</v>
      </c>
      <c r="D172" s="419">
        <f>'UBS CAXINGUI'!D11</f>
        <v>59</v>
      </c>
      <c r="E172" s="419">
        <f>'UBS CAXINGUI'!E11</f>
        <v>105</v>
      </c>
      <c r="F172" s="419">
        <f>'UBS CAXINGUI'!F11</f>
        <v>22</v>
      </c>
      <c r="G172" s="419">
        <f>'UBS CAXINGUI'!G11</f>
        <v>0</v>
      </c>
      <c r="H172" s="230">
        <f>'UBS CAXINGUI'!H11</f>
        <v>0</v>
      </c>
      <c r="I172" s="230">
        <f>'UBS CAXINGUI'!I11</f>
        <v>0</v>
      </c>
      <c r="J172" s="230">
        <f>'UBS CAXINGUI'!J11</f>
        <v>0</v>
      </c>
      <c r="K172" s="230">
        <f>'UBS CAXINGUI'!K11</f>
        <v>0</v>
      </c>
      <c r="L172" s="230">
        <f>'UBS CAXINGUI'!L11</f>
        <v>0</v>
      </c>
      <c r="M172" s="230">
        <f>'UBS CAXINGUI'!M11</f>
        <v>0</v>
      </c>
      <c r="N172" s="230">
        <f>'UBS CAXINGUI'!N11</f>
        <v>0</v>
      </c>
      <c r="O172" s="232">
        <f>'UBS CAXINGUI'!O11</f>
        <v>3072</v>
      </c>
      <c r="P172" s="232">
        <f>'UBS CAXINGUI'!P11</f>
        <v>228</v>
      </c>
      <c r="Q172" s="428">
        <f>'UBS CAXINGUI'!Q11</f>
        <v>7.421875E-2</v>
      </c>
    </row>
    <row r="173" spans="1:26" customFormat="1" ht="18" customHeight="1" x14ac:dyDescent="0.25">
      <c r="A173" s="338" t="str">
        <f>'UBS CAXINGUI'!A12</f>
        <v>Médico Tocoginecologista (consulta) - 20hrs</v>
      </c>
      <c r="B173" s="233">
        <f>'UBS CAXINGUI'!B12</f>
        <v>768</v>
      </c>
      <c r="C173" s="419">
        <f>'UBS CAXINGUI'!C12</f>
        <v>0</v>
      </c>
      <c r="D173" s="419">
        <f>'UBS CAXINGUI'!D12</f>
        <v>0</v>
      </c>
      <c r="E173" s="419">
        <f>'UBS CAXINGUI'!E12</f>
        <v>45</v>
      </c>
      <c r="F173" s="419">
        <f>'UBS CAXINGUI'!F12</f>
        <v>76</v>
      </c>
      <c r="G173" s="419">
        <f>'UBS CAXINGUI'!G12</f>
        <v>140</v>
      </c>
      <c r="H173" s="230">
        <f>'UBS CAXINGUI'!H12</f>
        <v>140</v>
      </c>
      <c r="I173" s="230">
        <f>'UBS CAXINGUI'!I12</f>
        <v>202</v>
      </c>
      <c r="J173" s="230">
        <f>'UBS CAXINGUI'!J12</f>
        <v>234</v>
      </c>
      <c r="K173" s="230">
        <f>'UBS CAXINGUI'!K12</f>
        <v>125</v>
      </c>
      <c r="L173" s="230">
        <f>'UBS CAXINGUI'!L12</f>
        <v>0</v>
      </c>
      <c r="M173" s="230">
        <f>'UBS CAXINGUI'!M12</f>
        <v>26</v>
      </c>
      <c r="N173" s="230">
        <f>'UBS CAXINGUI'!N12</f>
        <v>108</v>
      </c>
      <c r="O173" s="232">
        <f>'UBS CAXINGUI'!O12</f>
        <v>6912</v>
      </c>
      <c r="P173" s="232">
        <f>'UBS CAXINGUI'!P12</f>
        <v>1096</v>
      </c>
      <c r="Q173" s="428">
        <f>'UBS CAXINGUI'!Q12</f>
        <v>0.15856481481481483</v>
      </c>
    </row>
    <row r="174" spans="1:26" customFormat="1" ht="18" customHeight="1" thickBot="1" x14ac:dyDescent="0.3">
      <c r="A174" s="338" t="str">
        <f>'UBS CAXINGUI'!A13</f>
        <v>Médico Pediatra (consulta) - 20hrs</v>
      </c>
      <c r="B174" s="233">
        <f>'UBS CAXINGUI'!B13</f>
        <v>256</v>
      </c>
      <c r="C174" s="419">
        <f>'UBS CAXINGUI'!C13</f>
        <v>15</v>
      </c>
      <c r="D174" s="419">
        <f>'UBS CAXINGUI'!D13</f>
        <v>99</v>
      </c>
      <c r="E174" s="419">
        <f>'UBS CAXINGUI'!E13</f>
        <v>89</v>
      </c>
      <c r="F174" s="419">
        <f>'UBS CAXINGUI'!F13</f>
        <v>68</v>
      </c>
      <c r="G174" s="419">
        <f>'UBS CAXINGUI'!G13</f>
        <v>103</v>
      </c>
      <c r="H174" s="230">
        <f>'UBS CAXINGUI'!H13</f>
        <v>17</v>
      </c>
      <c r="I174" s="230">
        <f>'UBS CAXINGUI'!I13</f>
        <v>74</v>
      </c>
      <c r="J174" s="230">
        <f>'UBS CAXINGUI'!J13</f>
        <v>102</v>
      </c>
      <c r="K174" s="230">
        <f>'UBS CAXINGUI'!K13</f>
        <v>106</v>
      </c>
      <c r="L174" s="230">
        <f>'UBS CAXINGUI'!L13</f>
        <v>99</v>
      </c>
      <c r="M174" s="230">
        <f>'UBS CAXINGUI'!M13</f>
        <v>125</v>
      </c>
      <c r="N174" s="230">
        <f>'UBS CAXINGUI'!N13</f>
        <v>89</v>
      </c>
      <c r="O174" s="232">
        <f>'UBS CAXINGUI'!O13</f>
        <v>3072</v>
      </c>
      <c r="P174" s="232">
        <f>'UBS CAXINGUI'!P13</f>
        <v>986</v>
      </c>
      <c r="Q174" s="428">
        <f>'UBS CAXINGUI'!Q13</f>
        <v>0.32096354166666669</v>
      </c>
    </row>
    <row r="175" spans="1:26" s="158" customFormat="1" ht="19.5" customHeight="1" thickBot="1" x14ac:dyDescent="0.3">
      <c r="A175" s="422" t="str">
        <f>'UBS CAXINGUI'!A14</f>
        <v>SOMA</v>
      </c>
      <c r="B175" s="314">
        <f>'UBS CAXINGUI'!B14</f>
        <v>2048</v>
      </c>
      <c r="C175" s="420">
        <f>'UBS CAXINGUI'!C14</f>
        <v>435</v>
      </c>
      <c r="D175" s="420">
        <f>'UBS CAXINGUI'!D14</f>
        <v>467</v>
      </c>
      <c r="E175" s="420">
        <f>'UBS CAXINGUI'!E14</f>
        <v>625</v>
      </c>
      <c r="F175" s="420">
        <f>'UBS CAXINGUI'!F14</f>
        <v>645</v>
      </c>
      <c r="G175" s="420">
        <f>'UBS CAXINGUI'!G14</f>
        <v>795</v>
      </c>
      <c r="H175" s="315">
        <f>'UBS CAXINGUI'!H14</f>
        <v>709</v>
      </c>
      <c r="I175" s="315">
        <f>'UBS CAXINGUI'!I14</f>
        <v>765</v>
      </c>
      <c r="J175" s="315">
        <f>'UBS CAXINGUI'!J14</f>
        <v>858</v>
      </c>
      <c r="K175" s="315">
        <f>'UBS CAXINGUI'!K14</f>
        <v>711</v>
      </c>
      <c r="L175" s="315">
        <f>'UBS CAXINGUI'!L14</f>
        <v>639</v>
      </c>
      <c r="M175" s="315">
        <f>'UBS CAXINGUI'!M14</f>
        <v>823</v>
      </c>
      <c r="N175" s="315">
        <f>'UBS CAXINGUI'!N14</f>
        <v>704</v>
      </c>
      <c r="O175" s="315">
        <f>'UBS CAXINGUI'!O14</f>
        <v>20661</v>
      </c>
      <c r="P175" s="315">
        <f>'UBS CAXINGUI'!P14</f>
        <v>8176</v>
      </c>
      <c r="Q175" s="442">
        <f>'UBS CAXINGUI'!Q14</f>
        <v>0.39572140748269685</v>
      </c>
      <c r="R175"/>
      <c r="S175"/>
      <c r="T175"/>
      <c r="U175"/>
      <c r="V175"/>
      <c r="W175"/>
      <c r="X175"/>
      <c r="Y175"/>
      <c r="Z175"/>
    </row>
    <row r="176" spans="1:26" customFormat="1" x14ac:dyDescent="0.25">
      <c r="A176" s="247"/>
      <c r="B176" s="217"/>
      <c r="C176" s="217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  <c r="O176" s="217"/>
      <c r="P176" s="217"/>
      <c r="Q176" s="451"/>
      <c r="R176" s="217"/>
      <c r="S176" s="227"/>
      <c r="T176" s="217"/>
      <c r="U176" s="227"/>
      <c r="V176" s="217"/>
      <c r="W176" s="227"/>
      <c r="X176" s="217"/>
      <c r="Y176" s="227"/>
    </row>
    <row r="177" spans="1:26" customFormat="1" ht="15.75" x14ac:dyDescent="0.25">
      <c r="A177" s="258" t="s">
        <v>313</v>
      </c>
      <c r="B177" s="216"/>
      <c r="C177" s="216"/>
      <c r="D177" s="216"/>
      <c r="E177" s="216"/>
      <c r="F177" s="216"/>
      <c r="G177" s="216"/>
      <c r="H177" s="216"/>
      <c r="I177" s="216"/>
      <c r="J177" s="216"/>
      <c r="K177" s="216"/>
      <c r="L177" s="216"/>
      <c r="M177" s="216"/>
      <c r="N177" s="216"/>
      <c r="O177" s="216"/>
      <c r="P177" s="216"/>
      <c r="Q177" s="425"/>
    </row>
    <row r="178" spans="1:26" s="225" customFormat="1" ht="26.25" thickBot="1" x14ac:dyDescent="0.3">
      <c r="A178" s="340" t="s">
        <v>3</v>
      </c>
      <c r="B178" s="253" t="s">
        <v>4</v>
      </c>
      <c r="C178" s="254" t="s">
        <v>176</v>
      </c>
      <c r="D178" s="254" t="s">
        <v>177</v>
      </c>
      <c r="E178" s="254" t="s">
        <v>178</v>
      </c>
      <c r="F178" s="254" t="s">
        <v>179</v>
      </c>
      <c r="G178" s="254" t="s">
        <v>180</v>
      </c>
      <c r="H178" s="254" t="s">
        <v>181</v>
      </c>
      <c r="I178" s="254" t="s">
        <v>186</v>
      </c>
      <c r="J178" s="254" t="s">
        <v>182</v>
      </c>
      <c r="K178" s="254" t="s">
        <v>183</v>
      </c>
      <c r="L178" s="254" t="s">
        <v>184</v>
      </c>
      <c r="M178" s="254" t="s">
        <v>185</v>
      </c>
      <c r="N178" s="254" t="s">
        <v>187</v>
      </c>
      <c r="O178" s="254" t="s">
        <v>272</v>
      </c>
      <c r="P178" s="254" t="s">
        <v>273</v>
      </c>
      <c r="Q178" s="426" t="s">
        <v>1</v>
      </c>
      <c r="R178"/>
      <c r="S178"/>
      <c r="T178"/>
      <c r="U178"/>
      <c r="V178"/>
      <c r="W178"/>
      <c r="X178"/>
      <c r="Y178"/>
    </row>
    <row r="179" spans="1:26" customFormat="1" ht="18" customHeight="1" thickTop="1" x14ac:dyDescent="0.25">
      <c r="A179" s="338" t="str">
        <f>'CEO II'!A9</f>
        <v>Nº Atendimento Cirurgia (20hrs)</v>
      </c>
      <c r="B179" s="233">
        <f>'CEO II'!B9</f>
        <v>48</v>
      </c>
      <c r="C179" s="419">
        <f>'CEO II'!C9</f>
        <v>40</v>
      </c>
      <c r="D179" s="419">
        <f>'CEO II'!D9</f>
        <v>35</v>
      </c>
      <c r="E179" s="419">
        <f>'CEO II'!E9</f>
        <v>0</v>
      </c>
      <c r="F179" s="419">
        <f>'CEO II'!F9</f>
        <v>2</v>
      </c>
      <c r="G179" s="419">
        <f>'CEO II'!G9</f>
        <v>4</v>
      </c>
      <c r="H179" s="230">
        <f>'CEO II'!H9</f>
        <v>3</v>
      </c>
      <c r="I179" s="230">
        <f>'CEO II'!I9</f>
        <v>79</v>
      </c>
      <c r="J179" s="230">
        <f>'CEO II'!J9</f>
        <v>97</v>
      </c>
      <c r="K179" s="230">
        <f>'CEO II'!K9</f>
        <v>90</v>
      </c>
      <c r="L179" s="230">
        <f>'CEO II'!L9</f>
        <v>62</v>
      </c>
      <c r="M179" s="230">
        <f>'CEO II'!M9</f>
        <v>67</v>
      </c>
      <c r="N179" s="230">
        <f>'CEO II'!N9</f>
        <v>52</v>
      </c>
      <c r="O179" s="232">
        <f>'CEO II'!O9</f>
        <v>576</v>
      </c>
      <c r="P179" s="232">
        <f>'CEO II'!P9</f>
        <v>531</v>
      </c>
      <c r="Q179" s="428">
        <f>'CEO II'!Q9</f>
        <v>0.921875</v>
      </c>
    </row>
    <row r="180" spans="1:26" customFormat="1" ht="31.5" customHeight="1" x14ac:dyDescent="0.25">
      <c r="A180" s="338" t="str">
        <f>'CEO II'!A10</f>
        <v>Nº Atendimento Protesista (20hrs)</v>
      </c>
      <c r="B180" s="233">
        <f>'CEO II'!B10</f>
        <v>600</v>
      </c>
      <c r="C180" s="419">
        <f>'CEO II'!C10</f>
        <v>290</v>
      </c>
      <c r="D180" s="419">
        <f>'CEO II'!D10</f>
        <v>277</v>
      </c>
      <c r="E180" s="419">
        <f>'CEO II'!E10</f>
        <v>225</v>
      </c>
      <c r="F180" s="419">
        <f>'CEO II'!F10</f>
        <v>138</v>
      </c>
      <c r="G180" s="419">
        <f>'CEO II'!G10</f>
        <v>331</v>
      </c>
      <c r="H180" s="230">
        <f>'CEO II'!H10</f>
        <v>332</v>
      </c>
      <c r="I180" s="230">
        <f>'CEO II'!I10</f>
        <v>380</v>
      </c>
      <c r="J180" s="230">
        <f>'CEO II'!J10</f>
        <v>442</v>
      </c>
      <c r="K180" s="230">
        <f>'CEO II'!K10</f>
        <v>450</v>
      </c>
      <c r="L180" s="230">
        <f>'CEO II'!L10</f>
        <v>332</v>
      </c>
      <c r="M180" s="230">
        <f>'CEO II'!M10</f>
        <v>210</v>
      </c>
      <c r="N180" s="230">
        <f>'CEO II'!N10</f>
        <v>219</v>
      </c>
      <c r="O180" s="232">
        <f>'CEO II'!O10</f>
        <v>7200</v>
      </c>
      <c r="P180" s="232">
        <f>'CEO II'!P10</f>
        <v>3626</v>
      </c>
      <c r="Q180" s="428">
        <f>'CEO II'!Q10</f>
        <v>0.50361111111111112</v>
      </c>
    </row>
    <row r="181" spans="1:26" customFormat="1" ht="18" customHeight="1" x14ac:dyDescent="0.25">
      <c r="A181" s="338" t="str">
        <f>'CEO II'!A11</f>
        <v>Nº Procedimentos de Cirurgia Oral</v>
      </c>
      <c r="B181" s="233">
        <f>'CEO II'!B11</f>
        <v>80</v>
      </c>
      <c r="C181" s="419">
        <f>'CEO II'!C11</f>
        <v>45</v>
      </c>
      <c r="D181" s="419">
        <f>'CEO II'!D11</f>
        <v>33</v>
      </c>
      <c r="E181" s="419">
        <f>'CEO II'!E11</f>
        <v>61</v>
      </c>
      <c r="F181" s="419">
        <f>'CEO II'!F11</f>
        <v>1</v>
      </c>
      <c r="G181" s="419">
        <f>'CEO II'!G11</f>
        <v>2</v>
      </c>
      <c r="H181" s="230">
        <f>'CEO II'!H11</f>
        <v>1</v>
      </c>
      <c r="I181" s="230">
        <f>'CEO II'!I11</f>
        <v>56</v>
      </c>
      <c r="J181" s="230">
        <f>'CEO II'!J11</f>
        <v>50</v>
      </c>
      <c r="K181" s="230">
        <f>'CEO II'!K11</f>
        <v>33</v>
      </c>
      <c r="L181" s="230">
        <f>'CEO II'!L11</f>
        <v>30</v>
      </c>
      <c r="M181" s="230">
        <f>'CEO II'!M11</f>
        <v>43</v>
      </c>
      <c r="N181" s="230">
        <f>'CEO II'!N11</f>
        <v>36</v>
      </c>
      <c r="O181" s="232">
        <f>'CEO II'!O11</f>
        <v>960</v>
      </c>
      <c r="P181" s="232">
        <f>'CEO II'!P11</f>
        <v>391</v>
      </c>
      <c r="Q181" s="428">
        <f>'CEO II'!Q11</f>
        <v>0.40729166666666666</v>
      </c>
    </row>
    <row r="182" spans="1:26" customFormat="1" ht="18" customHeight="1" thickBot="1" x14ac:dyDescent="0.3">
      <c r="A182" s="338" t="str">
        <f>'CEO II'!A12</f>
        <v>Nº Próteses Entregues</v>
      </c>
      <c r="B182" s="233">
        <f>'CEO II'!B12</f>
        <v>200</v>
      </c>
      <c r="C182" s="419">
        <f>'CEO II'!C12</f>
        <v>94</v>
      </c>
      <c r="D182" s="419">
        <f>'CEO II'!D12</f>
        <v>87</v>
      </c>
      <c r="E182" s="419">
        <f>'CEO II'!E12</f>
        <v>8</v>
      </c>
      <c r="F182" s="419">
        <f>'CEO II'!F12</f>
        <v>21</v>
      </c>
      <c r="G182" s="419">
        <f>'CEO II'!G12</f>
        <v>90</v>
      </c>
      <c r="H182" s="230">
        <f>'CEO II'!H12</f>
        <v>124</v>
      </c>
      <c r="I182" s="230">
        <f>'CEO II'!I12</f>
        <v>100</v>
      </c>
      <c r="J182" s="230">
        <f>'CEO II'!J12</f>
        <v>116</v>
      </c>
      <c r="K182" s="230">
        <f>'CEO II'!K12</f>
        <v>130</v>
      </c>
      <c r="L182" s="230">
        <f>'CEO II'!L12</f>
        <v>84</v>
      </c>
      <c r="M182" s="230">
        <f>'CEO II'!M12</f>
        <v>59</v>
      </c>
      <c r="N182" s="230">
        <f>'CEO II'!N12</f>
        <v>65</v>
      </c>
      <c r="O182" s="232">
        <f>'CEO II'!O12</f>
        <v>2400</v>
      </c>
      <c r="P182" s="232">
        <f>'CEO II'!P12</f>
        <v>978</v>
      </c>
      <c r="Q182" s="428">
        <f>'CEO II'!Q12</f>
        <v>0.40749999999999997</v>
      </c>
    </row>
    <row r="183" spans="1:26" s="158" customFormat="1" ht="19.5" customHeight="1" thickBot="1" x14ac:dyDescent="0.3">
      <c r="A183" s="422" t="str">
        <f>'CEO II'!A13</f>
        <v>SOMA</v>
      </c>
      <c r="B183" s="314">
        <f>'CEO II'!B13</f>
        <v>928</v>
      </c>
      <c r="C183" s="420">
        <f>'CEO II'!C13</f>
        <v>469</v>
      </c>
      <c r="D183" s="420">
        <f>'CEO II'!D13</f>
        <v>432</v>
      </c>
      <c r="E183" s="420">
        <f>'CEO II'!E13</f>
        <v>294</v>
      </c>
      <c r="F183" s="420">
        <f>'CEO II'!F13</f>
        <v>162</v>
      </c>
      <c r="G183" s="420">
        <f>'CEO II'!G13</f>
        <v>427</v>
      </c>
      <c r="H183" s="315">
        <f>'CEO II'!H13</f>
        <v>460</v>
      </c>
      <c r="I183" s="315">
        <f>'CEO II'!I13</f>
        <v>615</v>
      </c>
      <c r="J183" s="315">
        <f>'CEO II'!J13</f>
        <v>705</v>
      </c>
      <c r="K183" s="315">
        <f>'CEO II'!K13</f>
        <v>703</v>
      </c>
      <c r="L183" s="315">
        <f>'CEO II'!L13</f>
        <v>508</v>
      </c>
      <c r="M183" s="315">
        <f>'CEO II'!M13</f>
        <v>379</v>
      </c>
      <c r="N183" s="315">
        <f>'CEO II'!N13</f>
        <v>372</v>
      </c>
      <c r="O183" s="315">
        <f>'CEO II'!O13</f>
        <v>11136</v>
      </c>
      <c r="P183" s="315">
        <f>'CEO II'!P13</f>
        <v>5526</v>
      </c>
      <c r="Q183" s="442">
        <f>'CEO II'!Q13</f>
        <v>0.49622844827586204</v>
      </c>
      <c r="R183"/>
      <c r="S183"/>
      <c r="T183"/>
      <c r="U183"/>
      <c r="V183"/>
      <c r="W183"/>
      <c r="X183"/>
      <c r="Y183"/>
      <c r="Z183"/>
    </row>
    <row r="184" spans="1:26" customFormat="1" x14ac:dyDescent="0.25">
      <c r="A184" s="247"/>
      <c r="B184" s="217"/>
      <c r="C184" s="217"/>
      <c r="D184" s="217"/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  <c r="O184" s="217"/>
      <c r="P184" s="217"/>
      <c r="Q184" s="451"/>
      <c r="R184" s="217"/>
      <c r="S184" s="227"/>
      <c r="T184" s="217"/>
      <c r="U184" s="227"/>
      <c r="V184" s="217"/>
      <c r="W184" s="227"/>
      <c r="X184" s="217"/>
      <c r="Y184" s="227"/>
    </row>
    <row r="185" spans="1:26" customFormat="1" ht="15.75" x14ac:dyDescent="0.25">
      <c r="A185" s="258" t="s">
        <v>320</v>
      </c>
      <c r="B185" s="216"/>
      <c r="C185" s="216"/>
      <c r="D185" s="216"/>
      <c r="E185" s="216"/>
      <c r="F185" s="216"/>
      <c r="G185" s="216"/>
      <c r="H185" s="216"/>
      <c r="I185" s="216"/>
      <c r="J185" s="216"/>
      <c r="K185" s="216"/>
      <c r="L185" s="216"/>
      <c r="M185" s="216"/>
      <c r="N185" s="216"/>
      <c r="O185" s="216"/>
      <c r="P185" s="216"/>
      <c r="Q185" s="425"/>
    </row>
    <row r="186" spans="1:26" s="225" customFormat="1" ht="26.25" thickBot="1" x14ac:dyDescent="0.3">
      <c r="A186" s="340" t="s">
        <v>3</v>
      </c>
      <c r="B186" s="253" t="s">
        <v>4</v>
      </c>
      <c r="C186" s="254" t="s">
        <v>176</v>
      </c>
      <c r="D186" s="254" t="s">
        <v>177</v>
      </c>
      <c r="E186" s="254" t="s">
        <v>178</v>
      </c>
      <c r="F186" s="254" t="s">
        <v>179</v>
      </c>
      <c r="G186" s="254" t="s">
        <v>180</v>
      </c>
      <c r="H186" s="254" t="s">
        <v>181</v>
      </c>
      <c r="I186" s="254" t="s">
        <v>186</v>
      </c>
      <c r="J186" s="254" t="s">
        <v>182</v>
      </c>
      <c r="K186" s="254" t="s">
        <v>183</v>
      </c>
      <c r="L186" s="254" t="s">
        <v>184</v>
      </c>
      <c r="M186" s="254" t="s">
        <v>185</v>
      </c>
      <c r="N186" s="254" t="s">
        <v>187</v>
      </c>
      <c r="O186" s="254" t="s">
        <v>272</v>
      </c>
      <c r="P186" s="254" t="s">
        <v>273</v>
      </c>
      <c r="Q186" s="426" t="s">
        <v>1</v>
      </c>
      <c r="R186"/>
      <c r="S186"/>
      <c r="T186"/>
      <c r="U186"/>
      <c r="V186"/>
      <c r="W186"/>
      <c r="X186"/>
      <c r="Y186"/>
    </row>
    <row r="187" spans="1:26" customFormat="1" ht="18" customHeight="1" thickTop="1" x14ac:dyDescent="0.25">
      <c r="A187" s="338" t="str">
        <f>'URSI BUTANTA'!A9</f>
        <v>Nº Consulta Enfermeiro - 40hrs</v>
      </c>
      <c r="B187" s="233">
        <f>'URSI BUTANTA'!B9</f>
        <v>240</v>
      </c>
      <c r="C187" s="419">
        <f>'URSI BUTANTA'!C9</f>
        <v>67</v>
      </c>
      <c r="D187" s="419">
        <f>'URSI BUTANTA'!D9</f>
        <v>74</v>
      </c>
      <c r="E187" s="419">
        <f>'URSI BUTANTA'!E9</f>
        <v>32</v>
      </c>
      <c r="F187" s="419">
        <f>'URSI BUTANTA'!F9</f>
        <v>35</v>
      </c>
      <c r="G187" s="419">
        <f>'URSI BUTANTA'!G9</f>
        <v>23</v>
      </c>
      <c r="H187" s="230">
        <f>'URSI BUTANTA'!H9</f>
        <v>106</v>
      </c>
      <c r="I187" s="230">
        <f>'URSI BUTANTA'!I9</f>
        <v>97</v>
      </c>
      <c r="J187" s="230">
        <f>'URSI BUTANTA'!J9</f>
        <v>110</v>
      </c>
      <c r="K187" s="230">
        <f>'URSI BUTANTA'!K9</f>
        <v>135</v>
      </c>
      <c r="L187" s="230">
        <f>'URSI BUTANTA'!L9</f>
        <v>115</v>
      </c>
      <c r="M187" s="230">
        <f>'URSI BUTANTA'!M9</f>
        <v>112</v>
      </c>
      <c r="N187" s="230">
        <f>'URSI BUTANTA'!N9</f>
        <v>114</v>
      </c>
      <c r="O187" s="232">
        <f>'URSI BUTANTA'!O9</f>
        <v>2880</v>
      </c>
      <c r="P187" s="232">
        <f>'URSI BUTANTA'!P9</f>
        <v>1020</v>
      </c>
      <c r="Q187" s="428">
        <f>'URSI BUTANTA'!Q9</f>
        <v>0.35416666666666669</v>
      </c>
    </row>
    <row r="188" spans="1:26" customFormat="1" ht="31.5" customHeight="1" x14ac:dyDescent="0.25">
      <c r="A188" s="338" t="str">
        <f>'URSI BUTANTA'!A10</f>
        <v>Nº Consulta Geriatra - 20hrs</v>
      </c>
      <c r="B188" s="233">
        <f>'URSI BUTANTA'!B10</f>
        <v>231</v>
      </c>
      <c r="C188" s="419">
        <f>'URSI BUTANTA'!C10</f>
        <v>81</v>
      </c>
      <c r="D188" s="419">
        <f>'URSI BUTANTA'!D10</f>
        <v>114</v>
      </c>
      <c r="E188" s="419">
        <f>'URSI BUTANTA'!E10</f>
        <v>62</v>
      </c>
      <c r="F188" s="419">
        <f>'URSI BUTANTA'!F10</f>
        <v>59</v>
      </c>
      <c r="G188" s="419">
        <f>'URSI BUTANTA'!G10</f>
        <v>75</v>
      </c>
      <c r="H188" s="230">
        <f>'URSI BUTANTA'!H10</f>
        <v>93</v>
      </c>
      <c r="I188" s="230">
        <f>'URSI BUTANTA'!I10</f>
        <v>109</v>
      </c>
      <c r="J188" s="230">
        <f>'URSI BUTANTA'!J10</f>
        <v>157</v>
      </c>
      <c r="K188" s="230">
        <f>'URSI BUTANTA'!K10</f>
        <v>151</v>
      </c>
      <c r="L188" s="230">
        <f>'URSI BUTANTA'!L10</f>
        <v>172</v>
      </c>
      <c r="M188" s="230">
        <f>'URSI BUTANTA'!M10</f>
        <v>154</v>
      </c>
      <c r="N188" s="230">
        <f>'URSI BUTANTA'!N10</f>
        <v>161</v>
      </c>
      <c r="O188" s="232">
        <f>'URSI BUTANTA'!O10</f>
        <v>2772</v>
      </c>
      <c r="P188" s="232">
        <f>'URSI BUTANTA'!P10</f>
        <v>1388</v>
      </c>
      <c r="Q188" s="428">
        <f>'URSI BUTANTA'!Q10</f>
        <v>0.50072150072150068</v>
      </c>
    </row>
    <row r="189" spans="1:26" customFormat="1" ht="18" customHeight="1" thickBot="1" x14ac:dyDescent="0.3">
      <c r="A189" s="338" t="str">
        <f>'URSI BUTANTA'!A11</f>
        <v>Nº de Idosos em Acompanhamento</v>
      </c>
      <c r="B189" s="233">
        <f>'URSI BUTANTA'!B11</f>
        <v>300</v>
      </c>
      <c r="C189" s="419">
        <f>'URSI BUTANTA'!C11</f>
        <v>296</v>
      </c>
      <c r="D189" s="419">
        <f>'URSI BUTANTA'!D11</f>
        <v>297</v>
      </c>
      <c r="E189" s="419">
        <f>'URSI BUTANTA'!E11</f>
        <v>307</v>
      </c>
      <c r="F189" s="419">
        <f>'URSI BUTANTA'!F11</f>
        <v>307</v>
      </c>
      <c r="G189" s="419">
        <f>'URSI BUTANTA'!G11</f>
        <v>349</v>
      </c>
      <c r="H189" s="230">
        <f>'URSI BUTANTA'!H11</f>
        <v>354</v>
      </c>
      <c r="I189" s="230">
        <f>'URSI BUTANTA'!I11</f>
        <v>380</v>
      </c>
      <c r="J189" s="230">
        <f>'URSI BUTANTA'!J11</f>
        <v>390</v>
      </c>
      <c r="K189" s="230">
        <f>'URSI BUTANTA'!K11</f>
        <v>412</v>
      </c>
      <c r="L189" s="230">
        <f>'URSI BUTANTA'!L11</f>
        <v>433</v>
      </c>
      <c r="M189" s="230">
        <f>'URSI BUTANTA'!M11</f>
        <v>451</v>
      </c>
      <c r="N189" s="230">
        <f>'URSI BUTANTA'!N11</f>
        <v>481</v>
      </c>
      <c r="O189" s="232">
        <f>'URSI BUTANTA'!O11</f>
        <v>3600</v>
      </c>
      <c r="P189" s="232">
        <f>'URSI BUTANTA'!P11</f>
        <v>4457</v>
      </c>
      <c r="Q189" s="428">
        <f>'URSI BUTANTA'!Q11</f>
        <v>1.2380555555555555</v>
      </c>
    </row>
    <row r="190" spans="1:26" s="158" customFormat="1" ht="19.5" customHeight="1" thickBot="1" x14ac:dyDescent="0.3">
      <c r="A190" s="422" t="str">
        <f>'URSI BUTANTA'!A12</f>
        <v>SOMA</v>
      </c>
      <c r="B190" s="314">
        <f>'URSI BUTANTA'!B12</f>
        <v>771</v>
      </c>
      <c r="C190" s="420">
        <f>'URSI BUTANTA'!C12</f>
        <v>444</v>
      </c>
      <c r="D190" s="420">
        <f>'URSI BUTANTA'!D12</f>
        <v>485</v>
      </c>
      <c r="E190" s="420">
        <f>'URSI BUTANTA'!E12</f>
        <v>401</v>
      </c>
      <c r="F190" s="420">
        <f>'URSI BUTANTA'!F12</f>
        <v>401</v>
      </c>
      <c r="G190" s="420">
        <f>'URSI BUTANTA'!G12</f>
        <v>447</v>
      </c>
      <c r="H190" s="315">
        <f>'URSI BUTANTA'!H12</f>
        <v>553</v>
      </c>
      <c r="I190" s="315" t="str">
        <f>'URSI BUTANTA'!I12</f>
        <v>p</v>
      </c>
      <c r="J190" s="315">
        <f>'URSI BUTANTA'!J12</f>
        <v>657</v>
      </c>
      <c r="K190" s="315">
        <f>'URSI BUTANTA'!K12</f>
        <v>698</v>
      </c>
      <c r="L190" s="315">
        <f>'URSI BUTANTA'!L12</f>
        <v>720</v>
      </c>
      <c r="M190" s="315">
        <f>'URSI BUTANTA'!M12</f>
        <v>717</v>
      </c>
      <c r="N190" s="315">
        <f>'URSI BUTANTA'!N12</f>
        <v>756</v>
      </c>
      <c r="O190" s="315">
        <f>'URSI BUTANTA'!O12</f>
        <v>9252</v>
      </c>
      <c r="P190" s="315">
        <f>'URSI BUTANTA'!P12</f>
        <v>6865</v>
      </c>
      <c r="Q190" s="442">
        <f>'URSI BUTANTA'!Q12</f>
        <v>0.74200172935581499</v>
      </c>
      <c r="R190"/>
      <c r="S190"/>
      <c r="T190"/>
      <c r="U190"/>
      <c r="V190"/>
      <c r="W190"/>
      <c r="X190"/>
      <c r="Y190"/>
      <c r="Z190"/>
    </row>
    <row r="191" spans="1:26" customFormat="1" x14ac:dyDescent="0.25">
      <c r="A191" s="247"/>
      <c r="B191" s="217"/>
      <c r="C191" s="217"/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  <c r="O191" s="217"/>
      <c r="P191" s="217"/>
      <c r="Q191" s="451"/>
      <c r="R191" s="217"/>
      <c r="S191" s="227"/>
      <c r="T191" s="217"/>
      <c r="U191" s="227"/>
      <c r="V191" s="217"/>
      <c r="W191" s="227"/>
      <c r="X191" s="217"/>
      <c r="Y191" s="227"/>
    </row>
    <row r="192" spans="1:26" customFormat="1" ht="15.75" x14ac:dyDescent="0.25">
      <c r="A192" s="258" t="s">
        <v>308</v>
      </c>
      <c r="B192" s="216"/>
      <c r="C192" s="216"/>
      <c r="D192" s="216"/>
      <c r="E192" s="216"/>
      <c r="F192" s="216"/>
      <c r="G192" s="216"/>
      <c r="H192" s="216"/>
      <c r="I192" s="216"/>
      <c r="J192" s="216"/>
      <c r="K192" s="216"/>
      <c r="L192" s="216"/>
      <c r="M192" s="216"/>
      <c r="N192" s="216"/>
      <c r="O192" s="216"/>
      <c r="P192" s="216"/>
      <c r="Q192" s="425"/>
    </row>
    <row r="193" spans="1:26" s="225" customFormat="1" ht="26.25" thickBot="1" x14ac:dyDescent="0.3">
      <c r="A193" s="340" t="s">
        <v>3</v>
      </c>
      <c r="B193" s="253" t="s">
        <v>4</v>
      </c>
      <c r="C193" s="254" t="s">
        <v>176</v>
      </c>
      <c r="D193" s="254" t="s">
        <v>177</v>
      </c>
      <c r="E193" s="254" t="s">
        <v>178</v>
      </c>
      <c r="F193" s="254" t="s">
        <v>179</v>
      </c>
      <c r="G193" s="254" t="s">
        <v>180</v>
      </c>
      <c r="H193" s="254" t="s">
        <v>181</v>
      </c>
      <c r="I193" s="254" t="s">
        <v>186</v>
      </c>
      <c r="J193" s="254" t="s">
        <v>182</v>
      </c>
      <c r="K193" s="254" t="s">
        <v>183</v>
      </c>
      <c r="L193" s="254" t="s">
        <v>184</v>
      </c>
      <c r="M193" s="254" t="s">
        <v>185</v>
      </c>
      <c r="N193" s="254" t="s">
        <v>187</v>
      </c>
      <c r="O193" s="254" t="s">
        <v>272</v>
      </c>
      <c r="P193" s="254" t="s">
        <v>273</v>
      </c>
      <c r="Q193" s="426" t="s">
        <v>1</v>
      </c>
      <c r="R193"/>
      <c r="S193"/>
      <c r="T193"/>
      <c r="U193"/>
      <c r="V193"/>
      <c r="W193"/>
      <c r="X193"/>
      <c r="Y193"/>
    </row>
    <row r="194" spans="1:26" customFormat="1" ht="18" customHeight="1" thickTop="1" thickBot="1" x14ac:dyDescent="0.3">
      <c r="A194" s="338" t="str">
        <f>'CAPS AD'!A9</f>
        <v>Número de Pacientes Ativos CAPS</v>
      </c>
      <c r="B194" s="233">
        <f>'CAPS AD'!B9</f>
        <v>300</v>
      </c>
      <c r="C194" s="419">
        <f>'CAPS AD'!C9</f>
        <v>478</v>
      </c>
      <c r="D194" s="419">
        <f>'CAPS AD'!D9</f>
        <v>451</v>
      </c>
      <c r="E194" s="419">
        <f>'CAPS AD'!E9</f>
        <v>467</v>
      </c>
      <c r="F194" s="419">
        <f>'CAPS AD'!F9</f>
        <v>488</v>
      </c>
      <c r="G194" s="419">
        <f>'CAPS AD'!G9</f>
        <v>505</v>
      </c>
      <c r="H194" s="230">
        <f>'CAPS AD'!H9</f>
        <v>514</v>
      </c>
      <c r="I194" s="230">
        <f>'CAPS AD'!I9</f>
        <v>443</v>
      </c>
      <c r="J194" s="230">
        <f>'CAPS AD'!J9</f>
        <v>478</v>
      </c>
      <c r="K194" s="230">
        <f>'CAPS AD'!K9</f>
        <v>475</v>
      </c>
      <c r="L194" s="230">
        <f>'CAPS AD'!L9</f>
        <v>473</v>
      </c>
      <c r="M194" s="230">
        <f>'CAPS AD'!M9</f>
        <v>470</v>
      </c>
      <c r="N194" s="230">
        <f>'CAPS AD'!N9</f>
        <v>464</v>
      </c>
      <c r="O194" s="232">
        <f>'CAPS AD'!O9</f>
        <v>3600</v>
      </c>
      <c r="P194" s="232">
        <f>'CAPS AD'!P9</f>
        <v>5706</v>
      </c>
      <c r="Q194" s="428">
        <f>'CAPS AD'!Q9</f>
        <v>1.585</v>
      </c>
    </row>
    <row r="195" spans="1:26" s="158" customFormat="1" ht="19.5" customHeight="1" thickBot="1" x14ac:dyDescent="0.3">
      <c r="A195" s="422" t="str">
        <f>'CAPS AD'!A10</f>
        <v>SOMA</v>
      </c>
      <c r="B195" s="314">
        <f>'CAPS AD'!B10</f>
        <v>300</v>
      </c>
      <c r="C195" s="420">
        <f>'CAPS AD'!C10</f>
        <v>478</v>
      </c>
      <c r="D195" s="420">
        <f>'CAPS AD'!D10</f>
        <v>451</v>
      </c>
      <c r="E195" s="420">
        <f>'CAPS AD'!E10</f>
        <v>467</v>
      </c>
      <c r="F195" s="420">
        <f>'CAPS AD'!F10</f>
        <v>488</v>
      </c>
      <c r="G195" s="420">
        <f>'CAPS AD'!G10</f>
        <v>505</v>
      </c>
      <c r="H195" s="315">
        <f>'CAPS AD'!H10</f>
        <v>514</v>
      </c>
      <c r="I195" s="315">
        <f>'CAPS AD'!I10</f>
        <v>443</v>
      </c>
      <c r="J195" s="315">
        <f>'CAPS AD'!J10</f>
        <v>478</v>
      </c>
      <c r="K195" s="315">
        <f>'CAPS AD'!K10</f>
        <v>475</v>
      </c>
      <c r="L195" s="315">
        <f>'CAPS AD'!L10</f>
        <v>473</v>
      </c>
      <c r="M195" s="315">
        <f>'CAPS AD'!M10</f>
        <v>470</v>
      </c>
      <c r="N195" s="315">
        <f>'CAPS AD'!N10</f>
        <v>464</v>
      </c>
      <c r="O195" s="315">
        <f>'CAPS AD'!O10</f>
        <v>3600</v>
      </c>
      <c r="P195" s="315">
        <f>'CAPS AD'!P10</f>
        <v>5706</v>
      </c>
      <c r="Q195" s="442">
        <f>'CAPS AD'!Q10</f>
        <v>1.585</v>
      </c>
      <c r="R195"/>
      <c r="S195"/>
      <c r="T195"/>
      <c r="U195"/>
      <c r="V195"/>
      <c r="W195"/>
      <c r="X195"/>
      <c r="Y195"/>
      <c r="Z195"/>
    </row>
    <row r="196" spans="1:26" customFormat="1" x14ac:dyDescent="0.25">
      <c r="A196" s="247"/>
      <c r="B196" s="217"/>
      <c r="C196" s="217"/>
      <c r="D196" s="217"/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  <c r="O196" s="217"/>
      <c r="P196" s="217"/>
      <c r="Q196" s="451"/>
      <c r="R196" s="217"/>
      <c r="S196" s="227"/>
      <c r="T196" s="217"/>
      <c r="U196" s="227"/>
      <c r="V196" s="217"/>
      <c r="W196" s="227"/>
      <c r="X196" s="217"/>
      <c r="Y196" s="227"/>
    </row>
    <row r="197" spans="1:26" ht="15.75" x14ac:dyDescent="0.25">
      <c r="A197" s="241" t="s">
        <v>303</v>
      </c>
      <c r="B197" s="266"/>
      <c r="C197" s="266"/>
      <c r="D197" s="266"/>
      <c r="E197" s="266"/>
      <c r="F197" s="266"/>
      <c r="G197" s="266"/>
      <c r="H197" s="266"/>
      <c r="I197" s="266"/>
      <c r="J197" s="266"/>
      <c r="K197" s="266"/>
      <c r="L197" s="266"/>
      <c r="M197" s="266"/>
      <c r="N197" s="266"/>
      <c r="O197" s="312"/>
      <c r="P197" s="312"/>
      <c r="Q197" s="432"/>
      <c r="Z197"/>
    </row>
    <row r="198" spans="1:26" ht="26.25" thickBot="1" x14ac:dyDescent="0.3">
      <c r="A198" s="193" t="s">
        <v>3</v>
      </c>
      <c r="B198" s="270" t="s">
        <v>4</v>
      </c>
      <c r="C198" s="254" t="s">
        <v>176</v>
      </c>
      <c r="D198" s="254" t="s">
        <v>177</v>
      </c>
      <c r="E198" s="254" t="s">
        <v>178</v>
      </c>
      <c r="F198" s="254" t="s">
        <v>179</v>
      </c>
      <c r="G198" s="254" t="s">
        <v>180</v>
      </c>
      <c r="H198" s="254" t="s">
        <v>181</v>
      </c>
      <c r="I198" s="254" t="s">
        <v>186</v>
      </c>
      <c r="J198" s="254" t="s">
        <v>182</v>
      </c>
      <c r="K198" s="254" t="s">
        <v>183</v>
      </c>
      <c r="L198" s="254" t="s">
        <v>184</v>
      </c>
      <c r="M198" s="254" t="s">
        <v>185</v>
      </c>
      <c r="N198" s="254" t="s">
        <v>187</v>
      </c>
      <c r="O198" s="254" t="s">
        <v>272</v>
      </c>
      <c r="P198" s="254" t="s">
        <v>273</v>
      </c>
      <c r="Q198" s="426" t="s">
        <v>1</v>
      </c>
    </row>
    <row r="199" spans="1:26" ht="15.75" thickTop="1" x14ac:dyDescent="0.25">
      <c r="A199" s="169" t="str">
        <f>'PAI-UBS Butantã'!A21</f>
        <v>Enfermeiro - 40hrs</v>
      </c>
      <c r="B199" s="534">
        <f>'PAI-UBS Butantã'!B21</f>
        <v>100</v>
      </c>
      <c r="C199" s="525">
        <f>'PAI-UBS Butantã'!C21</f>
        <v>102</v>
      </c>
      <c r="D199" s="525">
        <f>'PAI-UBS Butantã'!D21</f>
        <v>103</v>
      </c>
      <c r="E199" s="525">
        <f>'PAI-UBS Butantã'!E21</f>
        <v>99</v>
      </c>
      <c r="F199" s="525">
        <f>'PAI-UBS Butantã'!F21</f>
        <v>102</v>
      </c>
      <c r="G199" s="525">
        <f>'PAI-UBS Butantã'!G21</f>
        <v>103</v>
      </c>
      <c r="H199" s="525">
        <f>'PAI-UBS Butantã'!H21</f>
        <v>102</v>
      </c>
      <c r="I199" s="525">
        <f>'PAI-UBS Butantã'!I21</f>
        <v>100</v>
      </c>
      <c r="J199" s="525">
        <f>'PAI-UBS Butantã'!J21</f>
        <v>102</v>
      </c>
      <c r="K199" s="525">
        <f>'PAI-UBS Butantã'!K21</f>
        <v>102</v>
      </c>
      <c r="L199" s="525">
        <f>'PAI-UBS Butantã'!L21</f>
        <v>104</v>
      </c>
      <c r="M199" s="525">
        <f>'PAI-UBS Butantã'!M21</f>
        <v>108</v>
      </c>
      <c r="N199" s="525">
        <f>'PAI-UBS Butantã'!N21</f>
        <v>110</v>
      </c>
      <c r="O199" s="527">
        <v>800</v>
      </c>
      <c r="P199" s="525">
        <f>'PAI-UBS Butantã'!P21</f>
        <v>1237</v>
      </c>
      <c r="Q199" s="523">
        <f>'PAI-UBS Butantã'!Q21</f>
        <v>1.0308333333333333</v>
      </c>
    </row>
    <row r="200" spans="1:26" x14ac:dyDescent="0.25">
      <c r="A200" s="169" t="str">
        <f>'PAI-UBS Butantã'!A22</f>
        <v>Assistente Social (Coord Equipe) - 40hrs</v>
      </c>
      <c r="B200" s="534"/>
      <c r="C200" s="525"/>
      <c r="D200" s="525"/>
      <c r="E200" s="525"/>
      <c r="F200" s="525"/>
      <c r="G200" s="525"/>
      <c r="H200" s="525"/>
      <c r="I200" s="525"/>
      <c r="J200" s="525"/>
      <c r="K200" s="525"/>
      <c r="L200" s="525"/>
      <c r="M200" s="525"/>
      <c r="N200" s="525"/>
      <c r="O200" s="528"/>
      <c r="P200" s="525"/>
      <c r="Q200" s="523"/>
      <c r="S200" s="195"/>
    </row>
    <row r="201" spans="1:26" ht="19.5" customHeight="1" x14ac:dyDescent="0.25">
      <c r="A201" s="169" t="str">
        <f>'PAI-UBS Butantã'!A23</f>
        <v>Acompanhante de Idosos - 40hrs</v>
      </c>
      <c r="B201" s="534"/>
      <c r="C201" s="525"/>
      <c r="D201" s="525"/>
      <c r="E201" s="525"/>
      <c r="F201" s="525"/>
      <c r="G201" s="525"/>
      <c r="H201" s="525"/>
      <c r="I201" s="525"/>
      <c r="J201" s="525"/>
      <c r="K201" s="525"/>
      <c r="L201" s="525"/>
      <c r="M201" s="525"/>
      <c r="N201" s="525"/>
      <c r="O201" s="528"/>
      <c r="P201" s="525"/>
      <c r="Q201" s="523"/>
    </row>
    <row r="202" spans="1:26" ht="15.75" thickBot="1" x14ac:dyDescent="0.3">
      <c r="A202" s="342" t="str">
        <f>'PAI-UBS Butantã'!A24</f>
        <v>Médico Geriatra ou Clínico - 20hrs</v>
      </c>
      <c r="B202" s="535"/>
      <c r="C202" s="526"/>
      <c r="D202" s="526"/>
      <c r="E202" s="526"/>
      <c r="F202" s="526"/>
      <c r="G202" s="526"/>
      <c r="H202" s="526"/>
      <c r="I202" s="526"/>
      <c r="J202" s="526"/>
      <c r="K202" s="526"/>
      <c r="L202" s="526"/>
      <c r="M202" s="526"/>
      <c r="N202" s="526"/>
      <c r="O202" s="529"/>
      <c r="P202" s="526"/>
      <c r="Q202" s="524"/>
    </row>
    <row r="203" spans="1:26" s="7" customFormat="1" ht="15.75" thickBot="1" x14ac:dyDescent="0.3">
      <c r="A203" s="343" t="str">
        <f>'PAI-UBS Butantã'!A25</f>
        <v>TOTAL DE IDOSOS EM ACOMPANHAMENTO</v>
      </c>
      <c r="B203" s="265">
        <f>'PAI-UBS Butantã'!B25</f>
        <v>100</v>
      </c>
      <c r="C203" s="480">
        <f>'PAI-UBS Butantã'!C25</f>
        <v>102</v>
      </c>
      <c r="D203" s="480">
        <f>'PAI-UBS Butantã'!D25</f>
        <v>103</v>
      </c>
      <c r="E203" s="480">
        <f>'PAI-UBS Butantã'!E25</f>
        <v>99</v>
      </c>
      <c r="F203" s="480">
        <f>'PAI-UBS Butantã'!F25</f>
        <v>102</v>
      </c>
      <c r="G203" s="480">
        <f>'PAI-UBS Butantã'!G25</f>
        <v>103</v>
      </c>
      <c r="H203" s="480">
        <f>'PAI-UBS Butantã'!H25</f>
        <v>102</v>
      </c>
      <c r="I203" s="480">
        <f>'PAI-UBS Butantã'!I25</f>
        <v>100</v>
      </c>
      <c r="J203" s="480">
        <f>'PAI-UBS Butantã'!J25</f>
        <v>102</v>
      </c>
      <c r="K203" s="480">
        <f>'PAI-UBS Butantã'!K25</f>
        <v>102</v>
      </c>
      <c r="L203" s="480">
        <f>'PAI-UBS Butantã'!L25</f>
        <v>104</v>
      </c>
      <c r="M203" s="480">
        <f>'PAI-UBS Butantã'!M25</f>
        <v>108</v>
      </c>
      <c r="N203" s="480">
        <f>'PAI-UBS Butantã'!N25</f>
        <v>110</v>
      </c>
      <c r="O203" s="315">
        <v>800</v>
      </c>
      <c r="P203" s="480">
        <f>'PAI-UBS Butantã'!P25</f>
        <v>1237</v>
      </c>
      <c r="Q203" s="430">
        <f>Q199</f>
        <v>1.0308333333333333</v>
      </c>
      <c r="R203" s="351"/>
      <c r="S203" s="351"/>
      <c r="T203" s="352"/>
      <c r="U203" s="352"/>
      <c r="V203" s="352"/>
      <c r="W203" s="352"/>
    </row>
    <row r="204" spans="1:26" x14ac:dyDescent="0.25">
      <c r="B204" s="321"/>
      <c r="C204" s="321"/>
      <c r="D204" s="321"/>
      <c r="E204" s="321"/>
      <c r="F204" s="321"/>
      <c r="G204" s="321"/>
      <c r="H204" s="321"/>
      <c r="I204" s="321"/>
      <c r="J204" s="321"/>
      <c r="K204" s="321"/>
      <c r="L204" s="321"/>
      <c r="M204" s="321"/>
      <c r="N204" s="321"/>
      <c r="O204" s="321"/>
      <c r="P204" s="321"/>
      <c r="Q204" s="431"/>
    </row>
    <row r="205" spans="1:26" s="9" customFormat="1" x14ac:dyDescent="0.2">
      <c r="A205" s="260" t="s">
        <v>304</v>
      </c>
      <c r="B205" s="266"/>
      <c r="C205" s="266"/>
      <c r="D205" s="266"/>
      <c r="E205" s="266"/>
      <c r="F205" s="266"/>
      <c r="G205" s="266"/>
      <c r="H205" s="266"/>
      <c r="I205" s="266"/>
      <c r="J205" s="266"/>
      <c r="K205" s="266"/>
      <c r="L205" s="266"/>
      <c r="M205" s="266"/>
      <c r="N205" s="266"/>
      <c r="O205" s="312"/>
      <c r="P205" s="312"/>
      <c r="Q205" s="432"/>
    </row>
    <row r="206" spans="1:26" s="256" customFormat="1" ht="26.25" thickBot="1" x14ac:dyDescent="0.25">
      <c r="A206" s="197" t="s">
        <v>3</v>
      </c>
      <c r="B206" s="223" t="s">
        <v>4</v>
      </c>
      <c r="C206" s="254" t="s">
        <v>176</v>
      </c>
      <c r="D206" s="254" t="s">
        <v>177</v>
      </c>
      <c r="E206" s="254" t="s">
        <v>178</v>
      </c>
      <c r="F206" s="254" t="s">
        <v>179</v>
      </c>
      <c r="G206" s="254" t="s">
        <v>180</v>
      </c>
      <c r="H206" s="254" t="s">
        <v>181</v>
      </c>
      <c r="I206" s="254" t="s">
        <v>186</v>
      </c>
      <c r="J206" s="254" t="s">
        <v>182</v>
      </c>
      <c r="K206" s="254" t="s">
        <v>183</v>
      </c>
      <c r="L206" s="254" t="s">
        <v>184</v>
      </c>
      <c r="M206" s="254" t="s">
        <v>185</v>
      </c>
      <c r="N206" s="254" t="s">
        <v>187</v>
      </c>
      <c r="O206" s="254" t="s">
        <v>272</v>
      </c>
      <c r="P206" s="254" t="s">
        <v>273</v>
      </c>
      <c r="Q206" s="426" t="s">
        <v>1</v>
      </c>
      <c r="S206" s="222"/>
    </row>
    <row r="207" spans="1:26" s="9" customFormat="1" ht="18.75" customHeight="1" thickTop="1" x14ac:dyDescent="0.2">
      <c r="A207" s="344" t="str">
        <f>'PAI VILA SONIA'!A9</f>
        <v>Enfermeiro - 40hrs</v>
      </c>
      <c r="B207" s="532">
        <f>'PAI VILA SONIA'!B9</f>
        <v>100</v>
      </c>
      <c r="C207" s="530">
        <f>'PAI VILA SONIA'!C9</f>
        <v>105</v>
      </c>
      <c r="D207" s="530">
        <f>'PAI VILA SONIA'!D9</f>
        <v>99</v>
      </c>
      <c r="E207" s="530">
        <f>'PAI VILA SONIA'!E9</f>
        <v>99</v>
      </c>
      <c r="F207" s="530">
        <f>'PAI VILA SONIA'!F9</f>
        <v>99</v>
      </c>
      <c r="G207" s="530">
        <f>'PAI VILA SONIA'!G9</f>
        <v>99</v>
      </c>
      <c r="H207" s="530">
        <f>'PAI VILA SONIA'!H9</f>
        <v>104</v>
      </c>
      <c r="I207" s="530">
        <f>'PAI VILA SONIA'!I9</f>
        <v>105</v>
      </c>
      <c r="J207" s="530">
        <f>'PAI VILA SONIA'!J9</f>
        <v>104</v>
      </c>
      <c r="K207" s="530">
        <f>'PAI VILA SONIA'!K9</f>
        <v>114</v>
      </c>
      <c r="L207" s="530">
        <f>'PAI VILA SONIA'!L9</f>
        <v>113</v>
      </c>
      <c r="M207" s="530">
        <f>'PAI VILA SONIA'!M9</f>
        <v>109</v>
      </c>
      <c r="N207" s="530">
        <f>'PAI VILA SONIA'!N9</f>
        <v>109</v>
      </c>
      <c r="O207" s="541">
        <v>800</v>
      </c>
      <c r="P207" s="532">
        <f>'PAI VILA SONIA'!P9</f>
        <v>1259</v>
      </c>
      <c r="Q207" s="539">
        <f>'PAI VILA SONIA'!Q9</f>
        <v>1.0491666666666666</v>
      </c>
    </row>
    <row r="208" spans="1:26" s="9" customFormat="1" ht="18" customHeight="1" x14ac:dyDescent="0.2">
      <c r="A208" s="345" t="str">
        <f>'PAI VILA SONIA'!A10</f>
        <v>Assistente Social (Coord. equipe) - 40hrs</v>
      </c>
      <c r="B208" s="533"/>
      <c r="C208" s="531"/>
      <c r="D208" s="531"/>
      <c r="E208" s="531"/>
      <c r="F208" s="531"/>
      <c r="G208" s="531"/>
      <c r="H208" s="531"/>
      <c r="I208" s="531"/>
      <c r="J208" s="531"/>
      <c r="K208" s="531"/>
      <c r="L208" s="531"/>
      <c r="M208" s="531"/>
      <c r="N208" s="531"/>
      <c r="O208" s="542"/>
      <c r="P208" s="533"/>
      <c r="Q208" s="539"/>
    </row>
    <row r="209" spans="1:19" s="9" customFormat="1" ht="15" customHeight="1" x14ac:dyDescent="0.2">
      <c r="A209" s="346" t="str">
        <f>'PAI VILA SONIA'!A11</f>
        <v>Acompanhante de Idosos - 40hrs</v>
      </c>
      <c r="B209" s="533"/>
      <c r="C209" s="531"/>
      <c r="D209" s="531"/>
      <c r="E209" s="531"/>
      <c r="F209" s="531"/>
      <c r="G209" s="531"/>
      <c r="H209" s="531"/>
      <c r="I209" s="531"/>
      <c r="J209" s="531"/>
      <c r="K209" s="531"/>
      <c r="L209" s="531"/>
      <c r="M209" s="531"/>
      <c r="N209" s="531"/>
      <c r="O209" s="542"/>
      <c r="P209" s="533"/>
      <c r="Q209" s="539"/>
    </row>
    <row r="210" spans="1:19" s="9" customFormat="1" ht="18" customHeight="1" thickBot="1" x14ac:dyDescent="0.25">
      <c r="A210" s="347" t="str">
        <f>'PAI VILA SONIA'!A12</f>
        <v>Médico Geriatra ou Clínico - 20hrs</v>
      </c>
      <c r="B210" s="533"/>
      <c r="C210" s="531"/>
      <c r="D210" s="531"/>
      <c r="E210" s="531"/>
      <c r="F210" s="531"/>
      <c r="G210" s="531"/>
      <c r="H210" s="531"/>
      <c r="I210" s="531"/>
      <c r="J210" s="531"/>
      <c r="K210" s="531"/>
      <c r="L210" s="531"/>
      <c r="M210" s="531"/>
      <c r="N210" s="531"/>
      <c r="O210" s="543"/>
      <c r="P210" s="533"/>
      <c r="Q210" s="540"/>
    </row>
    <row r="211" spans="1:19" s="259" customFormat="1" ht="13.5" thickBot="1" x14ac:dyDescent="0.3">
      <c r="A211" s="348" t="str">
        <f>'PAI VILA SONIA'!A13</f>
        <v>TOTAL DE IDOSOS EM ACOMPANHAMENTO</v>
      </c>
      <c r="B211" s="228">
        <f>'PAI VILA SONIA'!B13</f>
        <v>100</v>
      </c>
      <c r="C211" s="228">
        <f>C207</f>
        <v>105</v>
      </c>
      <c r="D211" s="228">
        <f t="shared" ref="D211:N211" si="0">D207</f>
        <v>99</v>
      </c>
      <c r="E211" s="228">
        <f t="shared" si="0"/>
        <v>99</v>
      </c>
      <c r="F211" s="228">
        <f t="shared" si="0"/>
        <v>99</v>
      </c>
      <c r="G211" s="228">
        <f t="shared" si="0"/>
        <v>99</v>
      </c>
      <c r="H211" s="228">
        <f t="shared" si="0"/>
        <v>104</v>
      </c>
      <c r="I211" s="228">
        <f t="shared" si="0"/>
        <v>105</v>
      </c>
      <c r="J211" s="228">
        <f t="shared" si="0"/>
        <v>104</v>
      </c>
      <c r="K211" s="228">
        <f t="shared" si="0"/>
        <v>114</v>
      </c>
      <c r="L211" s="228">
        <f t="shared" si="0"/>
        <v>113</v>
      </c>
      <c r="M211" s="228">
        <f t="shared" si="0"/>
        <v>109</v>
      </c>
      <c r="N211" s="228">
        <f t="shared" si="0"/>
        <v>109</v>
      </c>
      <c r="O211" s="248">
        <v>800</v>
      </c>
      <c r="P211" s="228">
        <f>'PAI VILA SONIA'!P13</f>
        <v>1259</v>
      </c>
      <c r="Q211" s="434">
        <f>Q207</f>
        <v>1.0491666666666666</v>
      </c>
    </row>
    <row r="212" spans="1:19" s="9" customFormat="1" ht="12.75" x14ac:dyDescent="0.2">
      <c r="A212" s="349"/>
      <c r="B212" s="323"/>
      <c r="C212" s="323"/>
      <c r="D212" s="323"/>
      <c r="E212" s="323"/>
      <c r="F212" s="323"/>
      <c r="G212" s="323"/>
      <c r="H212" s="323"/>
      <c r="I212" s="323"/>
      <c r="J212" s="323"/>
      <c r="K212" s="323"/>
      <c r="L212" s="323"/>
      <c r="M212" s="323"/>
      <c r="N212" s="323"/>
      <c r="O212" s="323"/>
      <c r="P212" s="323"/>
      <c r="Q212" s="435"/>
    </row>
    <row r="213" spans="1:19" x14ac:dyDescent="0.25">
      <c r="B213" s="323"/>
      <c r="C213" s="323"/>
      <c r="D213" s="323"/>
      <c r="E213" s="323"/>
      <c r="F213" s="323"/>
      <c r="G213" s="323"/>
      <c r="H213" s="323"/>
      <c r="I213" s="321"/>
      <c r="J213" s="321"/>
      <c r="K213" s="321"/>
      <c r="L213" s="321"/>
      <c r="M213" s="321"/>
      <c r="N213" s="321"/>
      <c r="O213" s="321"/>
      <c r="P213" s="321"/>
      <c r="Q213" s="431"/>
    </row>
    <row r="214" spans="1:19" ht="15.75" x14ac:dyDescent="0.25">
      <c r="A214" s="243" t="s">
        <v>305</v>
      </c>
      <c r="B214" s="317"/>
      <c r="C214" s="317"/>
      <c r="D214" s="317"/>
      <c r="E214" s="317"/>
      <c r="F214" s="317"/>
      <c r="G214" s="317"/>
      <c r="H214" s="317"/>
      <c r="I214" s="317"/>
      <c r="J214" s="317"/>
      <c r="K214" s="317"/>
      <c r="L214" s="317"/>
      <c r="M214" s="317"/>
      <c r="N214" s="317"/>
      <c r="O214" s="413"/>
      <c r="P214" s="413"/>
      <c r="Q214" s="452"/>
    </row>
    <row r="215" spans="1:19" ht="26.25" thickBot="1" x14ac:dyDescent="0.3">
      <c r="A215" s="193" t="s">
        <v>3</v>
      </c>
      <c r="B215" s="318" t="s">
        <v>4</v>
      </c>
      <c r="C215" s="254" t="s">
        <v>176</v>
      </c>
      <c r="D215" s="254" t="s">
        <v>177</v>
      </c>
      <c r="E215" s="254" t="s">
        <v>178</v>
      </c>
      <c r="F215" s="254" t="s">
        <v>179</v>
      </c>
      <c r="G215" s="254" t="s">
        <v>180</v>
      </c>
      <c r="H215" s="254" t="s">
        <v>181</v>
      </c>
      <c r="I215" s="254" t="s">
        <v>186</v>
      </c>
      <c r="J215" s="254" t="s">
        <v>182</v>
      </c>
      <c r="K215" s="254" t="s">
        <v>183</v>
      </c>
      <c r="L215" s="254" t="s">
        <v>184</v>
      </c>
      <c r="M215" s="254" t="s">
        <v>185</v>
      </c>
      <c r="N215" s="254" t="s">
        <v>187</v>
      </c>
      <c r="O215" s="254" t="s">
        <v>272</v>
      </c>
      <c r="P215" s="254" t="s">
        <v>273</v>
      </c>
      <c r="Q215" s="426" t="s">
        <v>1</v>
      </c>
    </row>
    <row r="216" spans="1:19" ht="21.75" customHeight="1" thickTop="1" thickBot="1" x14ac:dyDescent="0.3">
      <c r="A216" s="215" t="str">
        <f>'HORA CERTA'!A9</f>
        <v>Cirurgias realizadas</v>
      </c>
      <c r="B216" s="267">
        <f>'HORA CERTA'!B9</f>
        <v>128</v>
      </c>
      <c r="C216" s="278">
        <f>'HORA CERTA'!C9</f>
        <v>118</v>
      </c>
      <c r="D216" s="278">
        <f>'HORA CERTA'!D9</f>
        <v>139</v>
      </c>
      <c r="E216" s="278">
        <f>'HORA CERTA'!E9</f>
        <v>64</v>
      </c>
      <c r="F216" s="278">
        <f>'HORA CERTA'!F9</f>
        <v>28</v>
      </c>
      <c r="G216" s="278">
        <f>'HORA CERTA'!G9</f>
        <v>153</v>
      </c>
      <c r="H216" s="278">
        <f>'HORA CERTA'!H9</f>
        <v>123</v>
      </c>
      <c r="I216" s="278">
        <f>'HORA CERTA'!I9</f>
        <v>138</v>
      </c>
      <c r="J216" s="278">
        <f>'HORA CERTA'!J9</f>
        <v>142</v>
      </c>
      <c r="K216" s="278">
        <f>'HORA CERTA'!K9</f>
        <v>181</v>
      </c>
      <c r="L216" s="278">
        <f>'HORA CERTA'!L9</f>
        <v>238</v>
      </c>
      <c r="M216" s="278">
        <f>'HORA CERTA'!M9</f>
        <v>125</v>
      </c>
      <c r="N216" s="380">
        <f>'HORA CERTA'!N9</f>
        <v>154</v>
      </c>
      <c r="O216" s="371">
        <f>'HORA CERTA'!O9</f>
        <v>1536</v>
      </c>
      <c r="P216" s="371">
        <f>'HORA CERTA'!P9</f>
        <v>1603</v>
      </c>
      <c r="Q216" s="440">
        <f>'HORA CERTA'!Q9</f>
        <v>1.0436197916666667</v>
      </c>
    </row>
    <row r="217" spans="1:19" ht="15.75" thickBot="1" x14ac:dyDescent="0.3">
      <c r="A217" s="335" t="str">
        <f>'HORA CERTA'!A10</f>
        <v>SOMA</v>
      </c>
      <c r="B217" s="313">
        <f>'HORA CERTA'!B10</f>
        <v>128</v>
      </c>
      <c r="C217" s="316">
        <f>'HORA CERTA'!C10</f>
        <v>118</v>
      </c>
      <c r="D217" s="316">
        <f>'HORA CERTA'!D10</f>
        <v>139</v>
      </c>
      <c r="E217" s="316">
        <f>'HORA CERTA'!E10</f>
        <v>64</v>
      </c>
      <c r="F217" s="316">
        <f>'HORA CERTA'!F10</f>
        <v>28</v>
      </c>
      <c r="G217" s="316">
        <f>'HORA CERTA'!G10</f>
        <v>153</v>
      </c>
      <c r="H217" s="316">
        <f>'HORA CERTA'!H10</f>
        <v>123</v>
      </c>
      <c r="I217" s="316">
        <f>'HORA CERTA'!I10</f>
        <v>138</v>
      </c>
      <c r="J217" s="316">
        <f>'HORA CERTA'!J10</f>
        <v>142</v>
      </c>
      <c r="K217" s="316">
        <f>'HORA CERTA'!K10</f>
        <v>181</v>
      </c>
      <c r="L217" s="316">
        <f>'HORA CERTA'!L10</f>
        <v>238</v>
      </c>
      <c r="M217" s="316">
        <f>'HORA CERTA'!M10</f>
        <v>125</v>
      </c>
      <c r="N217" s="316">
        <f>'HORA CERTA'!N10</f>
        <v>154</v>
      </c>
      <c r="O217" s="315">
        <f>'HORA CERTA'!O10</f>
        <v>1536</v>
      </c>
      <c r="P217" s="315">
        <f>'HORA CERTA'!P10</f>
        <v>1603</v>
      </c>
      <c r="Q217" s="430">
        <f>'HORA CERTA'!Q10</f>
        <v>1.0436197916666667</v>
      </c>
    </row>
    <row r="218" spans="1:19" x14ac:dyDescent="0.25">
      <c r="B218" s="321"/>
      <c r="C218" s="321"/>
      <c r="D218" s="321"/>
      <c r="E218" s="321"/>
      <c r="F218" s="321"/>
      <c r="G218" s="321"/>
      <c r="H218" s="321"/>
      <c r="I218" s="321"/>
      <c r="J218" s="321"/>
      <c r="K218" s="321"/>
      <c r="L218" s="321"/>
      <c r="M218" s="321"/>
      <c r="N218" s="321"/>
      <c r="O218" s="321"/>
      <c r="P218" s="321"/>
      <c r="Q218" s="431"/>
    </row>
    <row r="219" spans="1:19" ht="15.75" x14ac:dyDescent="0.25">
      <c r="A219" s="242" t="s">
        <v>305</v>
      </c>
      <c r="B219" s="319"/>
      <c r="C219" s="319"/>
      <c r="D219" s="319"/>
      <c r="E219" s="319"/>
      <c r="F219" s="319"/>
      <c r="G219" s="319"/>
      <c r="H219" s="319"/>
      <c r="I219" s="319"/>
      <c r="J219" s="319"/>
      <c r="K219" s="319"/>
      <c r="L219" s="319"/>
      <c r="M219" s="319"/>
      <c r="N219" s="319"/>
      <c r="O219" s="414"/>
      <c r="P219" s="414"/>
      <c r="Q219" s="453"/>
    </row>
    <row r="220" spans="1:19" ht="26.25" thickBot="1" x14ac:dyDescent="0.3">
      <c r="A220" s="193" t="s">
        <v>3</v>
      </c>
      <c r="B220" s="318" t="s">
        <v>4</v>
      </c>
      <c r="C220" s="254" t="s">
        <v>176</v>
      </c>
      <c r="D220" s="254" t="s">
        <v>177</v>
      </c>
      <c r="E220" s="254" t="s">
        <v>178</v>
      </c>
      <c r="F220" s="254" t="s">
        <v>179</v>
      </c>
      <c r="G220" s="254" t="s">
        <v>180</v>
      </c>
      <c r="H220" s="254" t="s">
        <v>181</v>
      </c>
      <c r="I220" s="254" t="s">
        <v>186</v>
      </c>
      <c r="J220" s="254" t="s">
        <v>182</v>
      </c>
      <c r="K220" s="254" t="s">
        <v>183</v>
      </c>
      <c r="L220" s="254" t="s">
        <v>184</v>
      </c>
      <c r="M220" s="254" t="s">
        <v>185</v>
      </c>
      <c r="N220" s="254" t="s">
        <v>187</v>
      </c>
      <c r="O220" s="254" t="s">
        <v>272</v>
      </c>
      <c r="P220" s="254" t="s">
        <v>273</v>
      </c>
      <c r="Q220" s="426" t="s">
        <v>1</v>
      </c>
    </row>
    <row r="221" spans="1:19" ht="18" customHeight="1" thickTop="1" thickBot="1" x14ac:dyDescent="0.3">
      <c r="A221" s="215" t="str">
        <f>'HORA CERTA'!A15</f>
        <v>Procedimentos realizados</v>
      </c>
      <c r="B221" s="267">
        <f>'HORA CERTA'!B15</f>
        <v>360</v>
      </c>
      <c r="C221" s="278">
        <f>'HORA CERTA'!C15</f>
        <v>379</v>
      </c>
      <c r="D221" s="278">
        <f>'HORA CERTA'!D15</f>
        <v>372</v>
      </c>
      <c r="E221" s="278">
        <f>'HORA CERTA'!E15</f>
        <v>116</v>
      </c>
      <c r="F221" s="278">
        <f>'HORA CERTA'!F15</f>
        <v>53</v>
      </c>
      <c r="G221" s="278">
        <f>'HORA CERTA'!G15</f>
        <v>356</v>
      </c>
      <c r="H221" s="278">
        <f>'HORA CERTA'!H15</f>
        <v>411</v>
      </c>
      <c r="I221" s="278">
        <f>'HORA CERTA'!I15</f>
        <v>340</v>
      </c>
      <c r="J221" s="278">
        <f>'HORA CERTA'!J15</f>
        <v>399</v>
      </c>
      <c r="K221" s="278">
        <f>'HORA CERTA'!K15</f>
        <v>356</v>
      </c>
      <c r="L221" s="278">
        <f>'HORA CERTA'!L15</f>
        <v>309</v>
      </c>
      <c r="M221" s="278">
        <f>'HORA CERTA'!M15</f>
        <v>374</v>
      </c>
      <c r="N221" s="380">
        <f>'HORA CERTA'!N15</f>
        <v>364</v>
      </c>
      <c r="O221" s="371">
        <f>'HORA CERTA'!O15</f>
        <v>4320</v>
      </c>
      <c r="P221" s="371">
        <f>'HORA CERTA'!P15</f>
        <v>3829</v>
      </c>
      <c r="Q221" s="440">
        <f>'HORA CERTA'!Q15</f>
        <v>0.88634259259259263</v>
      </c>
    </row>
    <row r="222" spans="1:19" ht="15.75" thickBot="1" x14ac:dyDescent="0.3">
      <c r="A222" s="335" t="str">
        <f>'HORA CERTA'!A16</f>
        <v>SOMA</v>
      </c>
      <c r="B222" s="313">
        <f>'HORA CERTA'!B16</f>
        <v>360</v>
      </c>
      <c r="C222" s="316">
        <f>'HORA CERTA'!C16</f>
        <v>379</v>
      </c>
      <c r="D222" s="316">
        <f>'HORA CERTA'!D16</f>
        <v>372</v>
      </c>
      <c r="E222" s="316">
        <f>'HORA CERTA'!E16</f>
        <v>116</v>
      </c>
      <c r="F222" s="316">
        <f>'HORA CERTA'!F16</f>
        <v>53</v>
      </c>
      <c r="G222" s="316">
        <f>'HORA CERTA'!G16</f>
        <v>356</v>
      </c>
      <c r="H222" s="316">
        <f>'HORA CERTA'!H16</f>
        <v>411</v>
      </c>
      <c r="I222" s="316">
        <f>'HORA CERTA'!I16</f>
        <v>340</v>
      </c>
      <c r="J222" s="316">
        <f>'HORA CERTA'!J16</f>
        <v>399</v>
      </c>
      <c r="K222" s="316">
        <f>'HORA CERTA'!K16</f>
        <v>356</v>
      </c>
      <c r="L222" s="316">
        <f>'HORA CERTA'!L16</f>
        <v>309</v>
      </c>
      <c r="M222" s="316">
        <f>'HORA CERTA'!M16</f>
        <v>374</v>
      </c>
      <c r="N222" s="316">
        <f>'HORA CERTA'!N16</f>
        <v>364</v>
      </c>
      <c r="O222" s="315">
        <f>'HORA CERTA'!O16</f>
        <v>4320</v>
      </c>
      <c r="P222" s="315">
        <f>'HORA CERTA'!P16</f>
        <v>3829</v>
      </c>
      <c r="Q222" s="430">
        <f>'HORA CERTA'!Q16</f>
        <v>0.88634259259259263</v>
      </c>
    </row>
    <row r="223" spans="1:19" x14ac:dyDescent="0.25">
      <c r="B223" s="321"/>
      <c r="C223" s="321"/>
      <c r="D223" s="321"/>
      <c r="E223" s="321"/>
      <c r="F223" s="321"/>
      <c r="G223" s="321"/>
      <c r="H223" s="321"/>
      <c r="I223" s="321"/>
      <c r="J223" s="321"/>
      <c r="K223" s="321"/>
      <c r="L223" s="321"/>
      <c r="M223" s="321"/>
      <c r="N223" s="321"/>
      <c r="O223" s="321"/>
      <c r="P223" s="321"/>
      <c r="Q223" s="431"/>
    </row>
    <row r="224" spans="1:19" customFormat="1" ht="15.75" x14ac:dyDescent="0.25">
      <c r="A224" s="241" t="s">
        <v>306</v>
      </c>
      <c r="B224" s="266"/>
      <c r="C224" s="266"/>
      <c r="D224" s="266"/>
      <c r="E224" s="266"/>
      <c r="F224" s="266"/>
      <c r="G224" s="266"/>
      <c r="H224" s="266"/>
      <c r="I224" s="266"/>
      <c r="J224" s="266"/>
      <c r="K224" s="266"/>
      <c r="L224" s="266"/>
      <c r="M224" s="266"/>
      <c r="N224" s="266"/>
      <c r="O224" s="312"/>
      <c r="P224" s="312"/>
      <c r="Q224" s="432"/>
      <c r="R224" s="217"/>
      <c r="S224" s="217"/>
    </row>
    <row r="225" spans="1:19" customFormat="1" ht="26.25" thickBot="1" x14ac:dyDescent="0.3">
      <c r="A225" s="24" t="s">
        <v>3</v>
      </c>
      <c r="B225" s="292" t="s">
        <v>4</v>
      </c>
      <c r="C225" s="254" t="s">
        <v>176</v>
      </c>
      <c r="D225" s="254" t="s">
        <v>177</v>
      </c>
      <c r="E225" s="254" t="s">
        <v>178</v>
      </c>
      <c r="F225" s="254" t="s">
        <v>179</v>
      </c>
      <c r="G225" s="254" t="s">
        <v>180</v>
      </c>
      <c r="H225" s="254" t="s">
        <v>181</v>
      </c>
      <c r="I225" s="254" t="s">
        <v>186</v>
      </c>
      <c r="J225" s="254" t="s">
        <v>182</v>
      </c>
      <c r="K225" s="254" t="s">
        <v>183</v>
      </c>
      <c r="L225" s="254" t="s">
        <v>184</v>
      </c>
      <c r="M225" s="254" t="s">
        <v>185</v>
      </c>
      <c r="N225" s="254" t="s">
        <v>187</v>
      </c>
      <c r="O225" s="254" t="s">
        <v>272</v>
      </c>
      <c r="P225" s="254" t="s">
        <v>273</v>
      </c>
      <c r="Q225" s="426" t="s">
        <v>1</v>
      </c>
      <c r="R225" s="217"/>
      <c r="S225" s="217"/>
    </row>
    <row r="226" spans="1:19" customFormat="1" ht="17.25" customHeight="1" thickTop="1" x14ac:dyDescent="0.25">
      <c r="A226" s="415" t="s">
        <v>137</v>
      </c>
      <c r="B226" s="233">
        <f>'HORA CERTA'!B21</f>
        <v>200</v>
      </c>
      <c r="C226" s="271">
        <f>'HORA CERTA'!C21</f>
        <v>0</v>
      </c>
      <c r="D226" s="271">
        <f>'HORA CERTA'!D21</f>
        <v>139</v>
      </c>
      <c r="E226" s="271">
        <f>'HORA CERTA'!E21</f>
        <v>112</v>
      </c>
      <c r="F226" s="271">
        <f>'HORA CERTA'!F21</f>
        <v>0</v>
      </c>
      <c r="G226" s="271">
        <f>'HORA CERTA'!G21</f>
        <v>201</v>
      </c>
      <c r="H226" s="271">
        <f>'HORA CERTA'!H21</f>
        <v>230</v>
      </c>
      <c r="I226" s="271">
        <f>'HORA CERTA'!I21</f>
        <v>233</v>
      </c>
      <c r="J226" s="271">
        <f>'HORA CERTA'!J21</f>
        <v>272</v>
      </c>
      <c r="K226" s="271">
        <f>'HORA CERTA'!K21</f>
        <v>202</v>
      </c>
      <c r="L226" s="271">
        <f>'HORA CERTA'!L21</f>
        <v>172</v>
      </c>
      <c r="M226" s="271">
        <f>'HORA CERTA'!M21</f>
        <v>184</v>
      </c>
      <c r="N226" s="379">
        <f>'HORA CERTA'!N21</f>
        <v>169</v>
      </c>
      <c r="O226" s="410">
        <f>'HORA CERTA'!O21</f>
        <v>2400</v>
      </c>
      <c r="P226" s="410">
        <f>'HORA CERTA'!P21</f>
        <v>1914</v>
      </c>
      <c r="Q226" s="437">
        <f>'HORA CERTA'!Q21</f>
        <v>0.79749999999999999</v>
      </c>
      <c r="R226" s="217"/>
      <c r="S226" s="217"/>
    </row>
    <row r="227" spans="1:19" customFormat="1" ht="17.25" customHeight="1" x14ac:dyDescent="0.25">
      <c r="A227" s="415" t="s">
        <v>138</v>
      </c>
      <c r="B227" s="234">
        <f>'HORA CERTA'!B22</f>
        <v>100</v>
      </c>
      <c r="C227" s="293">
        <f>'HORA CERTA'!C22</f>
        <v>57</v>
      </c>
      <c r="D227" s="293">
        <f>'HORA CERTA'!D22</f>
        <v>89</v>
      </c>
      <c r="E227" s="293">
        <f>'HORA CERTA'!E22</f>
        <v>39</v>
      </c>
      <c r="F227" s="293">
        <f>'HORA CERTA'!F22</f>
        <v>22</v>
      </c>
      <c r="G227" s="293">
        <f>'HORA CERTA'!G22</f>
        <v>81</v>
      </c>
      <c r="H227" s="293">
        <f>'HORA CERTA'!H22</f>
        <v>259</v>
      </c>
      <c r="I227" s="293">
        <f>'HORA CERTA'!I22</f>
        <v>142</v>
      </c>
      <c r="J227" s="293">
        <f>'HORA CERTA'!J22</f>
        <v>114</v>
      </c>
      <c r="K227" s="293">
        <f>'HORA CERTA'!K22</f>
        <v>135</v>
      </c>
      <c r="L227" s="293">
        <f>'HORA CERTA'!L22</f>
        <v>121</v>
      </c>
      <c r="M227" s="293">
        <f>'HORA CERTA'!M22</f>
        <v>93</v>
      </c>
      <c r="N227" s="293">
        <f>'HORA CERTA'!N22</f>
        <v>53</v>
      </c>
      <c r="O227" s="371">
        <f>'HORA CERTA'!O22</f>
        <v>1200</v>
      </c>
      <c r="P227" s="371">
        <f>'HORA CERTA'!P22</f>
        <v>1205</v>
      </c>
      <c r="Q227" s="446">
        <f>'HORA CERTA'!Q22</f>
        <v>1.0041666666666667</v>
      </c>
      <c r="R227" s="217"/>
      <c r="S227" s="217"/>
    </row>
    <row r="228" spans="1:19" customFormat="1" ht="17.25" customHeight="1" x14ac:dyDescent="0.25">
      <c r="A228" s="415" t="s">
        <v>139</v>
      </c>
      <c r="B228" s="234">
        <f>'HORA CERTA'!B23</f>
        <v>50</v>
      </c>
      <c r="C228" s="293">
        <f>'HORA CERTA'!C23</f>
        <v>30</v>
      </c>
      <c r="D228" s="293">
        <f>'HORA CERTA'!D23</f>
        <v>33</v>
      </c>
      <c r="E228" s="293">
        <f>'HORA CERTA'!E23</f>
        <v>18</v>
      </c>
      <c r="F228" s="293">
        <f>'HORA CERTA'!F23</f>
        <v>3</v>
      </c>
      <c r="G228" s="293">
        <f>'HORA CERTA'!G23</f>
        <v>41</v>
      </c>
      <c r="H228" s="293">
        <f>'HORA CERTA'!H23</f>
        <v>42</v>
      </c>
      <c r="I228" s="293">
        <f>'HORA CERTA'!I23</f>
        <v>43</v>
      </c>
      <c r="J228" s="293">
        <f>'HORA CERTA'!J23</f>
        <v>41</v>
      </c>
      <c r="K228" s="293">
        <f>'HORA CERTA'!K23</f>
        <v>40</v>
      </c>
      <c r="L228" s="293">
        <f>'HORA CERTA'!L23</f>
        <v>40</v>
      </c>
      <c r="M228" s="293">
        <f>'HORA CERTA'!M23</f>
        <v>30</v>
      </c>
      <c r="N228" s="293">
        <f>'HORA CERTA'!N23</f>
        <v>32</v>
      </c>
      <c r="O228" s="371">
        <f>'HORA CERTA'!O23</f>
        <v>600</v>
      </c>
      <c r="P228" s="371">
        <f>'HORA CERTA'!P23</f>
        <v>393</v>
      </c>
      <c r="Q228" s="446">
        <f>'HORA CERTA'!Q23</f>
        <v>0.65500000000000003</v>
      </c>
      <c r="R228" s="217"/>
      <c r="S228" s="217"/>
    </row>
    <row r="229" spans="1:19" customFormat="1" ht="17.25" customHeight="1" x14ac:dyDescent="0.25">
      <c r="A229" s="415" t="s">
        <v>140</v>
      </c>
      <c r="B229" s="233">
        <f>'HORA CERTA'!B24</f>
        <v>30</v>
      </c>
      <c r="C229" s="271">
        <f>'HORA CERTA'!C24</f>
        <v>24</v>
      </c>
      <c r="D229" s="271">
        <f>'HORA CERTA'!D24</f>
        <v>23</v>
      </c>
      <c r="E229" s="271">
        <f>'HORA CERTA'!E24</f>
        <v>11</v>
      </c>
      <c r="F229" s="271">
        <f>'HORA CERTA'!F24</f>
        <v>7</v>
      </c>
      <c r="G229" s="271">
        <f>'HORA CERTA'!G24</f>
        <v>31</v>
      </c>
      <c r="H229" s="271">
        <f>'HORA CERTA'!H24</f>
        <v>25</v>
      </c>
      <c r="I229" s="293">
        <f>'HORA CERTA'!I24</f>
        <v>27</v>
      </c>
      <c r="J229" s="293">
        <f>'HORA CERTA'!J24</f>
        <v>20</v>
      </c>
      <c r="K229" s="293">
        <f>'HORA CERTA'!K24</f>
        <v>28</v>
      </c>
      <c r="L229" s="293">
        <f>'HORA CERTA'!L24</f>
        <v>22</v>
      </c>
      <c r="M229" s="293">
        <f>'HORA CERTA'!M24</f>
        <v>19</v>
      </c>
      <c r="N229" s="293">
        <f>'HORA CERTA'!N24</f>
        <v>20</v>
      </c>
      <c r="O229" s="371">
        <f>'HORA CERTA'!O24</f>
        <v>360</v>
      </c>
      <c r="P229" s="371">
        <f>'HORA CERTA'!P24</f>
        <v>257</v>
      </c>
      <c r="Q229" s="446">
        <f>'HORA CERTA'!Q24</f>
        <v>0.71388888888888891</v>
      </c>
      <c r="R229" s="217"/>
      <c r="S229" s="217"/>
    </row>
    <row r="230" spans="1:19" customFormat="1" ht="17.25" customHeight="1" x14ac:dyDescent="0.25">
      <c r="A230" s="415" t="s">
        <v>327</v>
      </c>
      <c r="B230" s="235">
        <v>50</v>
      </c>
      <c r="C230" s="410">
        <f>'HORA CERTA'!C25</f>
        <v>39</v>
      </c>
      <c r="D230" s="410">
        <f>'HORA CERTA'!D25</f>
        <v>45</v>
      </c>
      <c r="E230" s="410">
        <f>'HORA CERTA'!E25</f>
        <v>13</v>
      </c>
      <c r="F230" s="410">
        <f>'HORA CERTA'!F25</f>
        <v>0</v>
      </c>
      <c r="G230" s="410">
        <f>'HORA CERTA'!G25</f>
        <v>0</v>
      </c>
      <c r="H230" s="410">
        <f>'HORA CERTA'!H25</f>
        <v>0</v>
      </c>
      <c r="I230" s="410">
        <f>'HORA CERTA'!I25</f>
        <v>23</v>
      </c>
      <c r="J230" s="410">
        <f>'HORA CERTA'!J25</f>
        <v>49</v>
      </c>
      <c r="K230" s="410">
        <f>'HORA CERTA'!K25</f>
        <v>31</v>
      </c>
      <c r="L230" s="410">
        <f>'HORA CERTA'!L25</f>
        <v>60</v>
      </c>
      <c r="M230" s="410">
        <f>'HORA CERTA'!M25</f>
        <v>53</v>
      </c>
      <c r="N230" s="410">
        <f>'HORA CERTA'!N25</f>
        <v>62</v>
      </c>
      <c r="O230" s="281">
        <f>'HORA CERTA'!O25</f>
        <v>600</v>
      </c>
      <c r="P230" s="281">
        <f>'HORA CERTA'!P25</f>
        <v>375</v>
      </c>
      <c r="Q230" s="446">
        <f>'HORA CERTA'!Q25</f>
        <v>0.625</v>
      </c>
      <c r="R230" s="217"/>
      <c r="S230" s="217"/>
    </row>
    <row r="231" spans="1:19" customFormat="1" ht="17.25" customHeight="1" x14ac:dyDescent="0.25">
      <c r="A231" s="415" t="s">
        <v>328</v>
      </c>
      <c r="B231" s="233">
        <f>'HORA CERTA'!B26</f>
        <v>40</v>
      </c>
      <c r="C231" s="271">
        <f>'HORA CERTA'!C26</f>
        <v>43</v>
      </c>
      <c r="D231" s="476">
        <f>'HORA CERTA'!D26</f>
        <v>47</v>
      </c>
      <c r="E231" s="476">
        <f>'HORA CERTA'!E26</f>
        <v>17</v>
      </c>
      <c r="F231" s="476">
        <f>'HORA CERTA'!F26</f>
        <v>7</v>
      </c>
      <c r="G231" s="476">
        <f>'HORA CERTA'!G26</f>
        <v>53</v>
      </c>
      <c r="H231" s="476">
        <f>'HORA CERTA'!H26</f>
        <v>50</v>
      </c>
      <c r="I231" s="476">
        <f>'HORA CERTA'!I26</f>
        <v>42</v>
      </c>
      <c r="J231" s="476">
        <f>'HORA CERTA'!J26</f>
        <v>41</v>
      </c>
      <c r="K231" s="476">
        <f>'HORA CERTA'!K26</f>
        <v>34</v>
      </c>
      <c r="L231" s="476">
        <f>'HORA CERTA'!L26</f>
        <v>35</v>
      </c>
      <c r="M231" s="476">
        <f>'HORA CERTA'!M26</f>
        <v>25</v>
      </c>
      <c r="N231" s="476">
        <f>'HORA CERTA'!N26</f>
        <v>45</v>
      </c>
      <c r="O231" s="371">
        <f>'HORA CERTA'!O26</f>
        <v>480</v>
      </c>
      <c r="P231" s="371">
        <f>'HORA CERTA'!P26</f>
        <v>439</v>
      </c>
      <c r="Q231" s="446">
        <f>'HORA CERTA'!Q26</f>
        <v>0.9145833333333333</v>
      </c>
      <c r="R231" s="217"/>
      <c r="S231" s="217"/>
    </row>
    <row r="232" spans="1:19" customFormat="1" x14ac:dyDescent="0.25">
      <c r="A232" s="415" t="s">
        <v>192</v>
      </c>
      <c r="B232" s="234">
        <f>'HORA CERTA'!B27</f>
        <v>250</v>
      </c>
      <c r="C232" s="293">
        <f>'HORA CERTA'!C27</f>
        <v>206</v>
      </c>
      <c r="D232" s="293">
        <f>'HORA CERTA'!D27</f>
        <v>290</v>
      </c>
      <c r="E232" s="293">
        <f>'HORA CERTA'!E27</f>
        <v>116</v>
      </c>
      <c r="F232" s="293">
        <f>'HORA CERTA'!F27</f>
        <v>8</v>
      </c>
      <c r="G232" s="293">
        <f>'HORA CERTA'!G27</f>
        <v>230</v>
      </c>
      <c r="H232" s="293">
        <f>'HORA CERTA'!H27</f>
        <v>200</v>
      </c>
      <c r="I232" s="293">
        <f>'HORA CERTA'!I27</f>
        <v>220</v>
      </c>
      <c r="J232" s="293">
        <f>'HORA CERTA'!J27</f>
        <v>39</v>
      </c>
      <c r="K232" s="293">
        <f>'HORA CERTA'!K27</f>
        <v>60</v>
      </c>
      <c r="L232" s="293">
        <f>'HORA CERTA'!L27</f>
        <v>43</v>
      </c>
      <c r="M232" s="293">
        <f>'HORA CERTA'!M27</f>
        <v>0</v>
      </c>
      <c r="N232" s="293">
        <f>'HORA CERTA'!N27</f>
        <v>12</v>
      </c>
      <c r="O232" s="371">
        <f>'HORA CERTA'!O27</f>
        <v>3000</v>
      </c>
      <c r="P232" s="371">
        <f>'HORA CERTA'!P27</f>
        <v>1424</v>
      </c>
      <c r="Q232" s="446">
        <f>'HORA CERTA'!Q27</f>
        <v>0.47466666666666668</v>
      </c>
      <c r="R232" s="217"/>
      <c r="S232" s="217"/>
    </row>
    <row r="233" spans="1:19" customFormat="1" x14ac:dyDescent="0.25">
      <c r="A233" s="415" t="s">
        <v>141</v>
      </c>
      <c r="B233" s="233">
        <f>'HORA CERTA'!B28</f>
        <v>40</v>
      </c>
      <c r="C233" s="271">
        <f>'HORA CERTA'!C28</f>
        <v>10</v>
      </c>
      <c r="D233" s="271">
        <f>'HORA CERTA'!D28</f>
        <v>15</v>
      </c>
      <c r="E233" s="271">
        <f>'HORA CERTA'!E28</f>
        <v>5</v>
      </c>
      <c r="F233" s="271">
        <f>'HORA CERTA'!F28</f>
        <v>0</v>
      </c>
      <c r="G233" s="271">
        <f>'HORA CERTA'!G28</f>
        <v>21</v>
      </c>
      <c r="H233" s="271">
        <f>'HORA CERTA'!H28</f>
        <v>13</v>
      </c>
      <c r="I233" s="293">
        <f>'HORA CERTA'!I28</f>
        <v>18</v>
      </c>
      <c r="J233" s="293">
        <f>'HORA CERTA'!J28</f>
        <v>21</v>
      </c>
      <c r="K233" s="293">
        <f>'HORA CERTA'!K28</f>
        <v>32</v>
      </c>
      <c r="L233" s="293">
        <f>'HORA CERTA'!L28</f>
        <v>29</v>
      </c>
      <c r="M233" s="293">
        <f>'HORA CERTA'!M28</f>
        <v>0</v>
      </c>
      <c r="N233" s="293">
        <f>'HORA CERTA'!N28</f>
        <v>31</v>
      </c>
      <c r="O233" s="371">
        <f>'HORA CERTA'!O28</f>
        <v>480</v>
      </c>
      <c r="P233" s="371">
        <f>'HORA CERTA'!P28</f>
        <v>195</v>
      </c>
      <c r="Q233" s="446">
        <f>'HORA CERTA'!Q28</f>
        <v>0.40625</v>
      </c>
      <c r="R233" s="217"/>
      <c r="S233" s="217"/>
    </row>
    <row r="234" spans="1:19" customFormat="1" ht="17.25" customHeight="1" x14ac:dyDescent="0.25">
      <c r="A234" s="415" t="s">
        <v>142</v>
      </c>
      <c r="B234" s="233">
        <f>'HORA CERTA'!B29</f>
        <v>40</v>
      </c>
      <c r="C234" s="271">
        <f>'HORA CERTA'!C29</f>
        <v>0</v>
      </c>
      <c r="D234" s="271">
        <f>'HORA CERTA'!D29</f>
        <v>34</v>
      </c>
      <c r="E234" s="271">
        <f>'HORA CERTA'!E29</f>
        <v>12</v>
      </c>
      <c r="F234" s="271">
        <f>'HORA CERTA'!F29</f>
        <v>4</v>
      </c>
      <c r="G234" s="271">
        <f>'HORA CERTA'!G29</f>
        <v>26</v>
      </c>
      <c r="H234" s="271">
        <f>'HORA CERTA'!H29</f>
        <v>27</v>
      </c>
      <c r="I234" s="293">
        <f>'HORA CERTA'!I29</f>
        <v>21</v>
      </c>
      <c r="J234" s="293">
        <f>'HORA CERTA'!J29</f>
        <v>26</v>
      </c>
      <c r="K234" s="293">
        <f>'HORA CERTA'!K29</f>
        <v>30</v>
      </c>
      <c r="L234" s="293">
        <f>'HORA CERTA'!L29</f>
        <v>27</v>
      </c>
      <c r="M234" s="293">
        <f>'HORA CERTA'!M29</f>
        <v>26</v>
      </c>
      <c r="N234" s="293">
        <f>'HORA CERTA'!N29</f>
        <v>24</v>
      </c>
      <c r="O234" s="371">
        <f>'HORA CERTA'!O29</f>
        <v>480</v>
      </c>
      <c r="P234" s="371">
        <f>'HORA CERTA'!P29</f>
        <v>257</v>
      </c>
      <c r="Q234" s="446">
        <f>'HORA CERTA'!Q29</f>
        <v>0.53541666666666665</v>
      </c>
      <c r="R234" s="217"/>
      <c r="S234" s="217"/>
    </row>
    <row r="235" spans="1:19" customFormat="1" ht="17.25" customHeight="1" x14ac:dyDescent="0.25">
      <c r="A235" s="415" t="s">
        <v>136</v>
      </c>
      <c r="B235" s="233">
        <f>'HORA CERTA'!B30</f>
        <v>980</v>
      </c>
      <c r="C235" s="271">
        <f>'HORA CERTA'!C30</f>
        <v>886</v>
      </c>
      <c r="D235" s="271">
        <f>'HORA CERTA'!D30</f>
        <v>714</v>
      </c>
      <c r="E235" s="271">
        <f>'HORA CERTA'!E30</f>
        <v>528</v>
      </c>
      <c r="F235" s="271">
        <f>'HORA CERTA'!F30</f>
        <v>200</v>
      </c>
      <c r="G235" s="271">
        <f>'HORA CERTA'!G30</f>
        <v>622</v>
      </c>
      <c r="H235" s="271">
        <f>'HORA CERTA'!H30</f>
        <v>1064</v>
      </c>
      <c r="I235" s="293">
        <f>'HORA CERTA'!I30</f>
        <v>976</v>
      </c>
      <c r="J235" s="293">
        <f>'HORA CERTA'!J30</f>
        <v>930</v>
      </c>
      <c r="K235" s="293">
        <f>'HORA CERTA'!K30</f>
        <v>923</v>
      </c>
      <c r="L235" s="293">
        <f>'HORA CERTA'!L30</f>
        <v>1025</v>
      </c>
      <c r="M235" s="293">
        <f>'HORA CERTA'!M30</f>
        <v>792</v>
      </c>
      <c r="N235" s="293">
        <f>'HORA CERTA'!N30</f>
        <v>690</v>
      </c>
      <c r="O235" s="371">
        <f>'HORA CERTA'!O30</f>
        <v>11760</v>
      </c>
      <c r="P235" s="371">
        <f>'HORA CERTA'!P30</f>
        <v>9350</v>
      </c>
      <c r="Q235" s="446">
        <f>'HORA CERTA'!Q30</f>
        <v>0.79506802721088432</v>
      </c>
      <c r="R235" s="217"/>
      <c r="S235" s="217"/>
    </row>
    <row r="236" spans="1:19" customFormat="1" ht="17.25" customHeight="1" x14ac:dyDescent="0.25">
      <c r="A236" s="415" t="s">
        <v>143</v>
      </c>
      <c r="B236" s="234">
        <f>'HORA CERTA'!B31</f>
        <v>120</v>
      </c>
      <c r="C236" s="293">
        <f>'HORA CERTA'!C31</f>
        <v>0</v>
      </c>
      <c r="D236" s="293">
        <f>'HORA CERTA'!D31</f>
        <v>191</v>
      </c>
      <c r="E236" s="293">
        <f>'HORA CERTA'!E31</f>
        <v>128</v>
      </c>
      <c r="F236" s="293">
        <f>'HORA CERTA'!F31</f>
        <v>25</v>
      </c>
      <c r="G236" s="293">
        <f>'HORA CERTA'!G31</f>
        <v>157</v>
      </c>
      <c r="H236" s="293">
        <f>'HORA CERTA'!H31</f>
        <v>259</v>
      </c>
      <c r="I236" s="293">
        <f>'HORA CERTA'!I31</f>
        <v>218</v>
      </c>
      <c r="J236" s="293">
        <f>'HORA CERTA'!J31</f>
        <v>149</v>
      </c>
      <c r="K236" s="293">
        <f>'HORA CERTA'!K31</f>
        <v>159</v>
      </c>
      <c r="L236" s="293">
        <f>'HORA CERTA'!L31</f>
        <v>184</v>
      </c>
      <c r="M236" s="293">
        <f>'HORA CERTA'!M31</f>
        <v>235</v>
      </c>
      <c r="N236" s="293">
        <f>'HORA CERTA'!N31</f>
        <v>222</v>
      </c>
      <c r="O236" s="371">
        <f>'HORA CERTA'!O31</f>
        <v>1440</v>
      </c>
      <c r="P236" s="371">
        <f>'HORA CERTA'!P31</f>
        <v>1927</v>
      </c>
      <c r="Q236" s="446">
        <f>'HORA CERTA'!Q31</f>
        <v>1.3381944444444445</v>
      </c>
      <c r="R236" s="217"/>
      <c r="S236" s="217"/>
    </row>
    <row r="237" spans="1:19" customFormat="1" ht="17.25" customHeight="1" x14ac:dyDescent="0.25">
      <c r="A237" s="415" t="s">
        <v>190</v>
      </c>
      <c r="B237" s="235">
        <f>'HORA CERTA'!B32</f>
        <v>20</v>
      </c>
      <c r="C237" s="293">
        <f>'HORA CERTA'!C32</f>
        <v>12</v>
      </c>
      <c r="D237" s="293">
        <f>'HORA CERTA'!D32</f>
        <v>9</v>
      </c>
      <c r="E237" s="293">
        <f>'HORA CERTA'!E32</f>
        <v>7</v>
      </c>
      <c r="F237" s="293">
        <f>'HORA CERTA'!F32</f>
        <v>0</v>
      </c>
      <c r="G237" s="293">
        <f>'HORA CERTA'!G32</f>
        <v>14</v>
      </c>
      <c r="H237" s="293">
        <f>'HORA CERTA'!H32</f>
        <v>15</v>
      </c>
      <c r="I237" s="293">
        <f>'HORA CERTA'!I32</f>
        <v>17</v>
      </c>
      <c r="J237" s="293">
        <f>'HORA CERTA'!J32</f>
        <v>18</v>
      </c>
      <c r="K237" s="293">
        <f>'HORA CERTA'!K32</f>
        <v>21</v>
      </c>
      <c r="L237" s="293">
        <f>'HORA CERTA'!L32</f>
        <v>9</v>
      </c>
      <c r="M237" s="293">
        <f>'HORA CERTA'!M32</f>
        <v>4</v>
      </c>
      <c r="N237" s="293">
        <f>'HORA CERTA'!N32</f>
        <v>8</v>
      </c>
      <c r="O237" s="371">
        <f>'HORA CERTA'!O32</f>
        <v>240</v>
      </c>
      <c r="P237" s="371">
        <f>'HORA CERTA'!P32</f>
        <v>134</v>
      </c>
      <c r="Q237" s="446">
        <f>'HORA CERTA'!Q32</f>
        <v>0.55833333333333335</v>
      </c>
      <c r="R237" s="217"/>
      <c r="S237" s="217"/>
    </row>
    <row r="238" spans="1:19" customFormat="1" ht="17.25" customHeight="1" x14ac:dyDescent="0.25">
      <c r="A238" s="415" t="s">
        <v>193</v>
      </c>
      <c r="B238" s="235">
        <f>'HORA CERTA'!B33</f>
        <v>96</v>
      </c>
      <c r="C238" s="293">
        <f>'HORA CERTA'!C33</f>
        <v>76</v>
      </c>
      <c r="D238" s="293">
        <f>'HORA CERTA'!D33</f>
        <v>98</v>
      </c>
      <c r="E238" s="293">
        <f>'HORA CERTA'!E33</f>
        <v>83</v>
      </c>
      <c r="F238" s="293">
        <f>'HORA CERTA'!F33</f>
        <v>71</v>
      </c>
      <c r="G238" s="293">
        <f>'HORA CERTA'!G33</f>
        <v>113</v>
      </c>
      <c r="H238" s="293">
        <f>'HORA CERTA'!H33</f>
        <v>154</v>
      </c>
      <c r="I238" s="293">
        <f>'HORA CERTA'!I33</f>
        <v>122</v>
      </c>
      <c r="J238" s="293">
        <f>'HORA CERTA'!J33</f>
        <v>149</v>
      </c>
      <c r="K238" s="293">
        <f>'HORA CERTA'!K33</f>
        <v>107</v>
      </c>
      <c r="L238" s="293">
        <f>'HORA CERTA'!L33</f>
        <v>102</v>
      </c>
      <c r="M238" s="293">
        <f>'HORA CERTA'!M33</f>
        <v>111</v>
      </c>
      <c r="N238" s="293">
        <f>'HORA CERTA'!N33</f>
        <v>86</v>
      </c>
      <c r="O238" s="371">
        <f>'HORA CERTA'!O33</f>
        <v>1152</v>
      </c>
      <c r="P238" s="371">
        <f>'HORA CERTA'!P33</f>
        <v>1272</v>
      </c>
      <c r="Q238" s="446">
        <f>'HORA CERTA'!Q33</f>
        <v>1.1041666666666667</v>
      </c>
      <c r="R238" s="217"/>
      <c r="S238" s="217"/>
    </row>
    <row r="239" spans="1:19" customFormat="1" ht="17.25" customHeight="1" x14ac:dyDescent="0.25">
      <c r="A239" s="415" t="s">
        <v>194</v>
      </c>
      <c r="B239" s="235">
        <f>'HORA CERTA'!B34</f>
        <v>10</v>
      </c>
      <c r="C239" s="281">
        <f>'HORA CERTA'!C34</f>
        <v>19</v>
      </c>
      <c r="D239" s="281">
        <f>'HORA CERTA'!D34</f>
        <v>24</v>
      </c>
      <c r="E239" s="281">
        <f>'HORA CERTA'!E34</f>
        <v>37</v>
      </c>
      <c r="F239" s="281">
        <f>'HORA CERTA'!F34</f>
        <v>29</v>
      </c>
      <c r="G239" s="281">
        <f>'HORA CERTA'!G34</f>
        <v>20</v>
      </c>
      <c r="H239" s="281">
        <f>'HORA CERTA'!H34</f>
        <v>30</v>
      </c>
      <c r="I239" s="281">
        <f>'HORA CERTA'!I34</f>
        <v>25</v>
      </c>
      <c r="J239" s="281">
        <f>'HORA CERTA'!J34</f>
        <v>26</v>
      </c>
      <c r="K239" s="281">
        <f>'HORA CERTA'!K34</f>
        <v>9</v>
      </c>
      <c r="L239" s="281">
        <f>'HORA CERTA'!L34</f>
        <v>18</v>
      </c>
      <c r="M239" s="281">
        <f>'HORA CERTA'!M34</f>
        <v>21</v>
      </c>
      <c r="N239" s="281">
        <f>'HORA CERTA'!N34</f>
        <v>23</v>
      </c>
      <c r="O239" s="281">
        <f>'HORA CERTA'!O34</f>
        <v>120</v>
      </c>
      <c r="P239" s="281">
        <f>'HORA CERTA'!P34</f>
        <v>281</v>
      </c>
      <c r="Q239" s="441">
        <f>'HORA CERTA'!Q34</f>
        <v>2.3416666666666668</v>
      </c>
      <c r="R239" s="217"/>
      <c r="S239" s="217"/>
    </row>
    <row r="240" spans="1:19" customFormat="1" ht="17.25" customHeight="1" x14ac:dyDescent="0.25">
      <c r="A240" s="415" t="s">
        <v>195</v>
      </c>
      <c r="B240" s="235">
        <f>'HORA CERTA'!B35</f>
        <v>8</v>
      </c>
      <c r="C240" s="293">
        <f>'HORA CERTA'!C35</f>
        <v>2</v>
      </c>
      <c r="D240" s="293">
        <f>'HORA CERTA'!D35</f>
        <v>8</v>
      </c>
      <c r="E240" s="293">
        <f>'HORA CERTA'!E35</f>
        <v>1</v>
      </c>
      <c r="F240" s="293">
        <f>'HORA CERTA'!F35</f>
        <v>3</v>
      </c>
      <c r="G240" s="293">
        <f>'HORA CERTA'!G35</f>
        <v>12</v>
      </c>
      <c r="H240" s="293">
        <f>'HORA CERTA'!H35</f>
        <v>7</v>
      </c>
      <c r="I240" s="293">
        <f>'HORA CERTA'!I35</f>
        <v>14</v>
      </c>
      <c r="J240" s="293">
        <f>'HORA CERTA'!J35</f>
        <v>7</v>
      </c>
      <c r="K240" s="293">
        <f>'HORA CERTA'!K35</f>
        <v>11</v>
      </c>
      <c r="L240" s="293">
        <f>'HORA CERTA'!L35</f>
        <v>2</v>
      </c>
      <c r="M240" s="293">
        <f>'HORA CERTA'!M35</f>
        <v>9</v>
      </c>
      <c r="N240" s="293">
        <f>'HORA CERTA'!N35</f>
        <v>4</v>
      </c>
      <c r="O240" s="371">
        <f>'HORA CERTA'!O35</f>
        <v>96</v>
      </c>
      <c r="P240" s="371">
        <f>'HORA CERTA'!P35</f>
        <v>80</v>
      </c>
      <c r="Q240" s="446">
        <f>'HORA CERTA'!Q35</f>
        <v>0.83333333333333337</v>
      </c>
      <c r="R240" s="217"/>
      <c r="S240" s="217"/>
    </row>
    <row r="241" spans="1:19" customFormat="1" ht="17.25" customHeight="1" x14ac:dyDescent="0.25">
      <c r="A241" s="415" t="s">
        <v>197</v>
      </c>
      <c r="B241" s="320">
        <f>'HORA CERTA'!B36</f>
        <v>64</v>
      </c>
      <c r="C241" s="281">
        <f>'HORA CERTA'!C36</f>
        <v>8</v>
      </c>
      <c r="D241" s="281">
        <f>'HORA CERTA'!D36</f>
        <v>69</v>
      </c>
      <c r="E241" s="281">
        <f>'HORA CERTA'!E36</f>
        <v>47</v>
      </c>
      <c r="F241" s="281">
        <f>'HORA CERTA'!F36</f>
        <v>34</v>
      </c>
      <c r="G241" s="281">
        <f>'HORA CERTA'!G36</f>
        <v>0</v>
      </c>
      <c r="H241" s="281">
        <f>'HORA CERTA'!H36</f>
        <v>76</v>
      </c>
      <c r="I241" s="281">
        <f>'HORA CERTA'!I36</f>
        <v>55</v>
      </c>
      <c r="J241" s="281">
        <f>'HORA CERTA'!J36</f>
        <v>94</v>
      </c>
      <c r="K241" s="281">
        <f>'HORA CERTA'!K36</f>
        <v>78</v>
      </c>
      <c r="L241" s="281">
        <f>'HORA CERTA'!L36</f>
        <v>72</v>
      </c>
      <c r="M241" s="281">
        <f>'HORA CERTA'!M36</f>
        <v>76</v>
      </c>
      <c r="N241" s="281">
        <f>'HORA CERTA'!N36</f>
        <v>0</v>
      </c>
      <c r="O241" s="371">
        <f>'HORA CERTA'!O36</f>
        <v>768</v>
      </c>
      <c r="P241" s="371">
        <f>'HORA CERTA'!P36</f>
        <v>609</v>
      </c>
      <c r="Q241" s="441">
        <f>'HORA CERTA'!Q36</f>
        <v>0.79296875</v>
      </c>
      <c r="R241" s="217"/>
      <c r="S241" s="217"/>
    </row>
    <row r="242" spans="1:19" customFormat="1" ht="17.25" customHeight="1" thickBot="1" x14ac:dyDescent="0.3">
      <c r="A242" s="415" t="s">
        <v>323</v>
      </c>
      <c r="B242" s="320">
        <f>'HORA CERTA'!B37</f>
        <v>66</v>
      </c>
      <c r="C242" s="281">
        <f>'HORA CERTA'!C37</f>
        <v>23</v>
      </c>
      <c r="D242" s="281">
        <f>'HORA CERTA'!D37</f>
        <v>28</v>
      </c>
      <c r="E242" s="281">
        <f>'HORA CERTA'!E37</f>
        <v>24</v>
      </c>
      <c r="F242" s="281">
        <f>'HORA CERTA'!F37</f>
        <v>33</v>
      </c>
      <c r="G242" s="281">
        <f>'HORA CERTA'!G37</f>
        <v>22</v>
      </c>
      <c r="H242" s="281">
        <f>'HORA CERTA'!H37</f>
        <v>32</v>
      </c>
      <c r="I242" s="281">
        <f>'HORA CERTA'!I37</f>
        <v>25</v>
      </c>
      <c r="J242" s="281">
        <f>'HORA CERTA'!J37</f>
        <v>37</v>
      </c>
      <c r="K242" s="281">
        <f>'HORA CERTA'!K37</f>
        <v>30</v>
      </c>
      <c r="L242" s="281">
        <f>'HORA CERTA'!L37</f>
        <v>46</v>
      </c>
      <c r="M242" s="281">
        <f>'HORA CERTA'!M37</f>
        <v>48</v>
      </c>
      <c r="N242" s="281">
        <f>'HORA CERTA'!N37</f>
        <v>43</v>
      </c>
      <c r="O242" s="459">
        <f>'HORA CERTA'!O37</f>
        <v>792</v>
      </c>
      <c r="P242" s="459">
        <f>'HORA CERTA'!P37</f>
        <v>391</v>
      </c>
      <c r="Q242" s="441">
        <f>'HORA CERTA'!Q37</f>
        <v>0.49368686868686867</v>
      </c>
      <c r="R242" s="217"/>
      <c r="S242" s="217"/>
    </row>
    <row r="243" spans="1:19" customFormat="1" ht="15.75" thickBot="1" x14ac:dyDescent="0.3">
      <c r="A243" s="350" t="str">
        <f>'HORA CERTA'!A38</f>
        <v>SOMA</v>
      </c>
      <c r="B243" s="314">
        <f>'HORA CERTA'!B38</f>
        <v>2098</v>
      </c>
      <c r="C243" s="315">
        <f>'HORA CERTA'!C38</f>
        <v>1412</v>
      </c>
      <c r="D243" s="315">
        <f>'HORA CERTA'!D38</f>
        <v>1828</v>
      </c>
      <c r="E243" s="315">
        <f>'HORA CERTA'!E38</f>
        <v>1174</v>
      </c>
      <c r="F243" s="315">
        <f>'HORA CERTA'!F38</f>
        <v>413</v>
      </c>
      <c r="G243" s="315">
        <f>'HORA CERTA'!G38</f>
        <v>1622</v>
      </c>
      <c r="H243" s="315">
        <f>'HORA CERTA'!H38</f>
        <v>2451</v>
      </c>
      <c r="I243" s="315">
        <f>'HORA CERTA'!I38</f>
        <v>2221</v>
      </c>
      <c r="J243" s="315">
        <f>'HORA CERTA'!J38</f>
        <v>2033</v>
      </c>
      <c r="K243" s="315">
        <f>'HORA CERTA'!K38</f>
        <v>1930</v>
      </c>
      <c r="L243" s="315">
        <f>'HORA CERTA'!L38</f>
        <v>2007</v>
      </c>
      <c r="M243" s="315">
        <f>'HORA CERTA'!M38</f>
        <v>1726</v>
      </c>
      <c r="N243" s="315">
        <f>'HORA CERTA'!N38</f>
        <v>1524</v>
      </c>
      <c r="O243" s="315">
        <f>'HORA CERTA'!O38</f>
        <v>25176</v>
      </c>
      <c r="P243" s="315">
        <f>'HORA CERTA'!P38</f>
        <v>20112</v>
      </c>
      <c r="Q243" s="442">
        <f>'HORA CERTA'!Q38</f>
        <v>0.79885605338417542</v>
      </c>
      <c r="R243" s="217"/>
      <c r="S243" s="217"/>
    </row>
    <row r="244" spans="1:19" customFormat="1" x14ac:dyDescent="0.25">
      <c r="A244" s="247"/>
      <c r="B244" s="217"/>
      <c r="C244" s="217"/>
      <c r="D244" s="217"/>
      <c r="E244" s="217"/>
      <c r="F244" s="217"/>
      <c r="G244" s="217"/>
      <c r="H244" s="217"/>
      <c r="I244" s="217"/>
      <c r="J244" s="217"/>
      <c r="K244" s="217"/>
      <c r="L244" s="217"/>
      <c r="M244" s="217"/>
      <c r="N244" s="217"/>
      <c r="O244" s="217"/>
      <c r="P244" s="217"/>
      <c r="Q244" s="451"/>
      <c r="R244" s="217"/>
      <c r="S244" s="217"/>
    </row>
    <row r="245" spans="1:19" customFormat="1" ht="15.75" x14ac:dyDescent="0.25">
      <c r="A245" s="536" t="s">
        <v>326</v>
      </c>
      <c r="B245" s="537"/>
      <c r="C245" s="537"/>
      <c r="D245" s="537"/>
      <c r="E245" s="537"/>
      <c r="F245" s="537"/>
      <c r="G245" s="537"/>
      <c r="H245" s="537"/>
      <c r="I245" s="537"/>
      <c r="J245" s="537"/>
      <c r="K245" s="537"/>
      <c r="L245" s="537"/>
      <c r="M245" s="537"/>
      <c r="N245" s="537"/>
      <c r="O245" s="537"/>
      <c r="P245" s="537"/>
      <c r="Q245" s="538"/>
      <c r="R245" s="217"/>
      <c r="S245" s="217"/>
    </row>
    <row r="246" spans="1:19" customFormat="1" ht="26.25" thickBot="1" x14ac:dyDescent="0.3">
      <c r="A246" s="24" t="s">
        <v>3</v>
      </c>
      <c r="B246" s="292" t="s">
        <v>4</v>
      </c>
      <c r="C246" s="254" t="s">
        <v>176</v>
      </c>
      <c r="D246" s="254" t="s">
        <v>177</v>
      </c>
      <c r="E246" s="254" t="s">
        <v>178</v>
      </c>
      <c r="F246" s="254" t="s">
        <v>179</v>
      </c>
      <c r="G246" s="254" t="s">
        <v>180</v>
      </c>
      <c r="H246" s="254" t="s">
        <v>181</v>
      </c>
      <c r="I246" s="254" t="s">
        <v>186</v>
      </c>
      <c r="J246" s="254" t="s">
        <v>182</v>
      </c>
      <c r="K246" s="254" t="s">
        <v>183</v>
      </c>
      <c r="L246" s="254" t="s">
        <v>184</v>
      </c>
      <c r="M246" s="254" t="s">
        <v>185</v>
      </c>
      <c r="N246" s="254" t="s">
        <v>187</v>
      </c>
      <c r="O246" s="254" t="s">
        <v>272</v>
      </c>
      <c r="P246" s="254" t="s">
        <v>273</v>
      </c>
      <c r="Q246" s="426" t="s">
        <v>1</v>
      </c>
      <c r="R246" s="217"/>
      <c r="S246" s="217"/>
    </row>
    <row r="247" spans="1:19" customFormat="1" ht="17.25" customHeight="1" thickTop="1" x14ac:dyDescent="0.25">
      <c r="A247" s="415" t="s">
        <v>202</v>
      </c>
      <c r="B247" s="320">
        <f>'CS ESCOLA BUTANTÃ'!B9</f>
        <v>3600</v>
      </c>
      <c r="C247" s="281">
        <f>'CS ESCOLA BUTANTÃ'!C9</f>
        <v>0</v>
      </c>
      <c r="D247" s="281">
        <f>'CS ESCOLA BUTANTÃ'!D9</f>
        <v>0</v>
      </c>
      <c r="E247" s="281">
        <f>'CS ESCOLA BUTANTÃ'!E9</f>
        <v>0</v>
      </c>
      <c r="F247" s="281">
        <f>'CS ESCOLA BUTANTÃ'!F9</f>
        <v>0</v>
      </c>
      <c r="G247" s="281">
        <f>'CS ESCOLA BUTANTÃ'!G9</f>
        <v>0</v>
      </c>
      <c r="H247" s="281">
        <f>'CS ESCOLA BUTANTÃ'!H9</f>
        <v>1242</v>
      </c>
      <c r="I247" s="281">
        <f>'CS ESCOLA BUTANTÃ'!I9</f>
        <v>1132</v>
      </c>
      <c r="J247" s="281">
        <f>'CS ESCOLA BUTANTÃ'!J9</f>
        <v>1150</v>
      </c>
      <c r="K247" s="281">
        <f>'CS ESCOLA BUTANTÃ'!K9</f>
        <v>975</v>
      </c>
      <c r="L247" s="281">
        <f>'CS ESCOLA BUTANTÃ'!L9</f>
        <v>1133</v>
      </c>
      <c r="M247" s="281">
        <f>'CS ESCOLA BUTANTÃ'!M9</f>
        <v>1496</v>
      </c>
      <c r="N247" s="281">
        <f>'CS ESCOLA BUTANTÃ'!N9</f>
        <v>1350</v>
      </c>
      <c r="O247" s="459">
        <f>'CS ESCOLA BUTANTÃ'!O9</f>
        <v>43200</v>
      </c>
      <c r="P247" s="459">
        <f>'CS ESCOLA BUTANTÃ'!P9</f>
        <v>8478</v>
      </c>
      <c r="Q247" s="441">
        <f>'CS ESCOLA BUTANTÃ'!Q9</f>
        <v>0.19625000000000001</v>
      </c>
      <c r="R247" s="217"/>
      <c r="S247" s="217"/>
    </row>
    <row r="248" spans="1:19" customFormat="1" ht="17.25" customHeight="1" x14ac:dyDescent="0.25">
      <c r="A248" s="415" t="s">
        <v>203</v>
      </c>
      <c r="B248" s="320">
        <f>'CS ESCOLA BUTANTÃ'!B10</f>
        <v>1248</v>
      </c>
      <c r="C248" s="281">
        <f>'CS ESCOLA BUTANTÃ'!C10</f>
        <v>0</v>
      </c>
      <c r="D248" s="281">
        <f>'CS ESCOLA BUTANTÃ'!D10</f>
        <v>0</v>
      </c>
      <c r="E248" s="281">
        <f>'CS ESCOLA BUTANTÃ'!E10</f>
        <v>339</v>
      </c>
      <c r="F248" s="281">
        <f>'CS ESCOLA BUTANTÃ'!F10</f>
        <v>470</v>
      </c>
      <c r="G248" s="281">
        <f>'CS ESCOLA BUTANTÃ'!G10</f>
        <v>539</v>
      </c>
      <c r="H248" s="281">
        <f>'CS ESCOLA BUTANTÃ'!H10</f>
        <v>408</v>
      </c>
      <c r="I248" s="281">
        <f>'CS ESCOLA BUTANTÃ'!I10</f>
        <v>476</v>
      </c>
      <c r="J248" s="281">
        <f>'CS ESCOLA BUTANTÃ'!J10</f>
        <v>408</v>
      </c>
      <c r="K248" s="281">
        <f>'CS ESCOLA BUTANTÃ'!K10</f>
        <v>367</v>
      </c>
      <c r="L248" s="281">
        <f>'CS ESCOLA BUTANTÃ'!L10</f>
        <v>437</v>
      </c>
      <c r="M248" s="281">
        <f>'CS ESCOLA BUTANTÃ'!M10</f>
        <v>451</v>
      </c>
      <c r="N248" s="281">
        <f>'CS ESCOLA BUTANTÃ'!N10</f>
        <v>560</v>
      </c>
      <c r="O248" s="459">
        <f>'CS ESCOLA BUTANTÃ'!O10</f>
        <v>14976</v>
      </c>
      <c r="P248" s="459">
        <f>'CS ESCOLA BUTANTÃ'!P10</f>
        <v>4455</v>
      </c>
      <c r="Q248" s="441">
        <f>'CS ESCOLA BUTANTÃ'!Q10</f>
        <v>0.29747596153846156</v>
      </c>
      <c r="R248" s="217"/>
      <c r="S248" s="217"/>
    </row>
    <row r="249" spans="1:19" customFormat="1" ht="17.25" customHeight="1" x14ac:dyDescent="0.25">
      <c r="A249" s="415" t="s">
        <v>204</v>
      </c>
      <c r="B249" s="320">
        <f>'CS ESCOLA BUTANTÃ'!B11</f>
        <v>468</v>
      </c>
      <c r="C249" s="281">
        <f>'CS ESCOLA BUTANTÃ'!C11</f>
        <v>0</v>
      </c>
      <c r="D249" s="281">
        <f>'CS ESCOLA BUTANTÃ'!D11</f>
        <v>0</v>
      </c>
      <c r="E249" s="281">
        <f>'CS ESCOLA BUTANTÃ'!E11</f>
        <v>34</v>
      </c>
      <c r="F249" s="281">
        <f>'CS ESCOLA BUTANTÃ'!F11</f>
        <v>16</v>
      </c>
      <c r="G249" s="281">
        <f>'CS ESCOLA BUTANTÃ'!G11</f>
        <v>38</v>
      </c>
      <c r="H249" s="281">
        <f>'CS ESCOLA BUTANTÃ'!H11</f>
        <v>33</v>
      </c>
      <c r="I249" s="281">
        <f>'CS ESCOLA BUTANTÃ'!I11</f>
        <v>72</v>
      </c>
      <c r="J249" s="281">
        <f>'CS ESCOLA BUTANTÃ'!J11</f>
        <v>42</v>
      </c>
      <c r="K249" s="281">
        <f>'CS ESCOLA BUTANTÃ'!K11</f>
        <v>123</v>
      </c>
      <c r="L249" s="281">
        <f>'CS ESCOLA BUTANTÃ'!L11</f>
        <v>132</v>
      </c>
      <c r="M249" s="281">
        <f>'CS ESCOLA BUTANTÃ'!M11</f>
        <v>267</v>
      </c>
      <c r="N249" s="281">
        <f>'CS ESCOLA BUTANTÃ'!N11</f>
        <v>310</v>
      </c>
      <c r="O249" s="459">
        <f>'CS ESCOLA BUTANTÃ'!O11</f>
        <v>5616</v>
      </c>
      <c r="P249" s="459">
        <f>'CS ESCOLA BUTANTÃ'!P11</f>
        <v>1067</v>
      </c>
      <c r="Q249" s="441">
        <f>'CS ESCOLA BUTANTÃ'!Q11</f>
        <v>0.18999287749287749</v>
      </c>
      <c r="R249" s="217"/>
      <c r="S249" s="217"/>
    </row>
    <row r="250" spans="1:19" customFormat="1" ht="34.5" customHeight="1" x14ac:dyDescent="0.25">
      <c r="A250" s="415" t="s">
        <v>324</v>
      </c>
      <c r="B250" s="320">
        <f>'CS ESCOLA BUTANTÃ'!B12</f>
        <v>192</v>
      </c>
      <c r="C250" s="281">
        <f>'CS ESCOLA BUTANTÃ'!C12</f>
        <v>0</v>
      </c>
      <c r="D250" s="281">
        <f>'CS ESCOLA BUTANTÃ'!D12</f>
        <v>0</v>
      </c>
      <c r="E250" s="281">
        <f>'CS ESCOLA BUTANTÃ'!E12</f>
        <v>130</v>
      </c>
      <c r="F250" s="281">
        <f>'CS ESCOLA BUTANTÃ'!F12</f>
        <v>22</v>
      </c>
      <c r="G250" s="281">
        <f>'CS ESCOLA BUTANTÃ'!G12</f>
        <v>77</v>
      </c>
      <c r="H250" s="281">
        <f>'CS ESCOLA BUTANTÃ'!H12</f>
        <v>33</v>
      </c>
      <c r="I250" s="281">
        <f>'CS ESCOLA BUTANTÃ'!I12</f>
        <v>72</v>
      </c>
      <c r="J250" s="281">
        <f>'CS ESCOLA BUTANTÃ'!J12</f>
        <v>31</v>
      </c>
      <c r="K250" s="281">
        <f>'CS ESCOLA BUTANTÃ'!K12</f>
        <v>83</v>
      </c>
      <c r="L250" s="281">
        <f>'CS ESCOLA BUTANTÃ'!L12</f>
        <v>0</v>
      </c>
      <c r="M250" s="281">
        <f>'CS ESCOLA BUTANTÃ'!M12</f>
        <v>64</v>
      </c>
      <c r="N250" s="281">
        <f>'CS ESCOLA BUTANTÃ'!N12</f>
        <v>150</v>
      </c>
      <c r="O250" s="459">
        <f>'CS ESCOLA BUTANTÃ'!O12</f>
        <v>2304</v>
      </c>
      <c r="P250" s="459">
        <f>'CS ESCOLA BUTANTÃ'!P12</f>
        <v>662</v>
      </c>
      <c r="Q250" s="441">
        <f>'CS ESCOLA BUTANTÃ'!Q12</f>
        <v>0.2873263888888889</v>
      </c>
      <c r="R250" s="217"/>
      <c r="S250" s="217"/>
    </row>
    <row r="251" spans="1:19" customFormat="1" ht="30.75" customHeight="1" thickBot="1" x14ac:dyDescent="0.3">
      <c r="A251" s="415" t="s">
        <v>325</v>
      </c>
      <c r="B251" s="320">
        <f>'CS ESCOLA BUTANTÃ'!B13</f>
        <v>672</v>
      </c>
      <c r="C251" s="281">
        <f>'CS ESCOLA BUTANTÃ'!C13</f>
        <v>0</v>
      </c>
      <c r="D251" s="281">
        <f>'CS ESCOLA BUTANTÃ'!D13</f>
        <v>0</v>
      </c>
      <c r="E251" s="281">
        <f>'CS ESCOLA BUTANTÃ'!E13</f>
        <v>121</v>
      </c>
      <c r="F251" s="281">
        <f>'CS ESCOLA BUTANTÃ'!F13</f>
        <v>10</v>
      </c>
      <c r="G251" s="281">
        <f>'CS ESCOLA BUTANTÃ'!G13</f>
        <v>64</v>
      </c>
      <c r="H251" s="281">
        <f>'CS ESCOLA BUTANTÃ'!H13</f>
        <v>21</v>
      </c>
      <c r="I251" s="281">
        <f>'CS ESCOLA BUTANTÃ'!I13</f>
        <v>58</v>
      </c>
      <c r="J251" s="281">
        <f>'CS ESCOLA BUTANTÃ'!J13</f>
        <v>33</v>
      </c>
      <c r="K251" s="281">
        <f>'CS ESCOLA BUTANTÃ'!K13</f>
        <v>164</v>
      </c>
      <c r="L251" s="281">
        <f>'CS ESCOLA BUTANTÃ'!L13</f>
        <v>0</v>
      </c>
      <c r="M251" s="281">
        <f>'CS ESCOLA BUTANTÃ'!M13</f>
        <v>366</v>
      </c>
      <c r="N251" s="281">
        <f>'CS ESCOLA BUTANTÃ'!N13</f>
        <v>456</v>
      </c>
      <c r="O251" s="459">
        <f>'CS ESCOLA BUTANTÃ'!O13</f>
        <v>8064</v>
      </c>
      <c r="P251" s="459">
        <f>'CS ESCOLA BUTANTÃ'!P13</f>
        <v>1293</v>
      </c>
      <c r="Q251" s="441">
        <f>'CS ESCOLA BUTANTÃ'!Q13</f>
        <v>0.16034226190476192</v>
      </c>
      <c r="R251" s="217"/>
      <c r="S251" s="217"/>
    </row>
    <row r="252" spans="1:19" customFormat="1" ht="15.75" thickBot="1" x14ac:dyDescent="0.3">
      <c r="A252" s="350" t="s">
        <v>2</v>
      </c>
      <c r="B252" s="314">
        <f>'CS ESCOLA BUTANTÃ'!B14</f>
        <v>6180</v>
      </c>
      <c r="C252" s="315">
        <f>'CS ESCOLA BUTANTÃ'!C14</f>
        <v>0</v>
      </c>
      <c r="D252" s="315">
        <f>'CS ESCOLA BUTANTÃ'!D14</f>
        <v>0</v>
      </c>
      <c r="E252" s="315">
        <f>'CS ESCOLA BUTANTÃ'!E14</f>
        <v>624</v>
      </c>
      <c r="F252" s="315">
        <f>'CS ESCOLA BUTANTÃ'!F14</f>
        <v>518</v>
      </c>
      <c r="G252" s="315">
        <f>'CS ESCOLA BUTANTÃ'!G14</f>
        <v>718</v>
      </c>
      <c r="H252" s="315">
        <f>'CS ESCOLA BUTANTÃ'!H14</f>
        <v>1737</v>
      </c>
      <c r="I252" s="315">
        <f>'CS ESCOLA BUTANTÃ'!I14</f>
        <v>1810</v>
      </c>
      <c r="J252" s="315">
        <f>'CS ESCOLA BUTANTÃ'!J14</f>
        <v>1664</v>
      </c>
      <c r="K252" s="315">
        <f>'CS ESCOLA BUTANTÃ'!K14</f>
        <v>1712</v>
      </c>
      <c r="L252" s="315">
        <f>'CS ESCOLA BUTANTÃ'!L14</f>
        <v>1702</v>
      </c>
      <c r="M252" s="315">
        <f>'CS ESCOLA BUTANTÃ'!M14</f>
        <v>2644</v>
      </c>
      <c r="N252" s="315">
        <f>'CS ESCOLA BUTANTÃ'!N14</f>
        <v>2826</v>
      </c>
      <c r="O252" s="315">
        <f>'CS ESCOLA BUTANTÃ'!O14</f>
        <v>74160</v>
      </c>
      <c r="P252" s="315">
        <f>'CS ESCOLA BUTANTÃ'!P14</f>
        <v>15955</v>
      </c>
      <c r="Q252" s="442">
        <f>'CS ESCOLA BUTANTÃ'!Q14</f>
        <v>0.21514293419633226</v>
      </c>
      <c r="R252" s="217"/>
      <c r="S252" s="217"/>
    </row>
    <row r="253" spans="1:19" customFormat="1" x14ac:dyDescent="0.25">
      <c r="A253" s="473"/>
      <c r="B253" s="473"/>
      <c r="C253" s="474"/>
      <c r="D253" s="474"/>
      <c r="E253" s="474"/>
      <c r="F253" s="474"/>
      <c r="G253" s="474"/>
      <c r="H253" s="474"/>
      <c r="I253" s="474"/>
      <c r="J253" s="474"/>
      <c r="K253" s="474"/>
      <c r="L253" s="474"/>
      <c r="M253" s="474"/>
      <c r="N253" s="474"/>
      <c r="O253" s="474"/>
      <c r="P253" s="474"/>
      <c r="Q253" s="475"/>
      <c r="R253" s="217"/>
      <c r="S253" s="217"/>
    </row>
    <row r="254" spans="1:19" x14ac:dyDescent="0.25">
      <c r="A254" s="368" t="s">
        <v>254</v>
      </c>
    </row>
  </sheetData>
  <mergeCells count="33">
    <mergeCell ref="A245:Q245"/>
    <mergeCell ref="I207:I210"/>
    <mergeCell ref="J207:J210"/>
    <mergeCell ref="K207:K210"/>
    <mergeCell ref="M207:M210"/>
    <mergeCell ref="Q207:Q210"/>
    <mergeCell ref="L207:L210"/>
    <mergeCell ref="N207:N210"/>
    <mergeCell ref="O207:O210"/>
    <mergeCell ref="P207:P210"/>
    <mergeCell ref="H199:H202"/>
    <mergeCell ref="H207:H210"/>
    <mergeCell ref="B207:B210"/>
    <mergeCell ref="C207:C210"/>
    <mergeCell ref="D207:D210"/>
    <mergeCell ref="E207:E210"/>
    <mergeCell ref="F207:F210"/>
    <mergeCell ref="G207:G210"/>
    <mergeCell ref="F199:F202"/>
    <mergeCell ref="G199:G202"/>
    <mergeCell ref="B199:B202"/>
    <mergeCell ref="C199:C202"/>
    <mergeCell ref="E199:E202"/>
    <mergeCell ref="D199:D202"/>
    <mergeCell ref="Q199:Q202"/>
    <mergeCell ref="L199:L202"/>
    <mergeCell ref="M199:M202"/>
    <mergeCell ref="I199:I202"/>
    <mergeCell ref="J199:J202"/>
    <mergeCell ref="K199:K202"/>
    <mergeCell ref="N199:N202"/>
    <mergeCell ref="O199:O202"/>
    <mergeCell ref="P199:P202"/>
  </mergeCells>
  <printOptions horizontalCentered="1"/>
  <pageMargins left="0" right="0" top="0" bottom="0" header="0" footer="0"/>
  <pageSetup paperSize="9" scale="70" orientation="portrait" r:id="rId1"/>
  <headerFooter>
    <oddFooter>&amp;RPag.  &amp;P</oddFooter>
  </headerFooter>
  <rowBreaks count="4" manualBreakCount="4">
    <brk id="50" max="25" man="1"/>
    <brk id="91" max="25" man="1"/>
    <brk id="144" max="25" man="1"/>
    <brk id="203" max="2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CC66"/>
  </sheetPr>
  <dimension ref="A1:S48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G22" sqref="G22"/>
    </sheetView>
  </sheetViews>
  <sheetFormatPr defaultRowHeight="15" x14ac:dyDescent="0.25"/>
  <cols>
    <col min="1" max="1" width="14.7109375" bestFit="1" customWidth="1"/>
    <col min="2" max="2" width="39.7109375" customWidth="1"/>
    <col min="3" max="3" width="8.42578125" style="99" customWidth="1"/>
    <col min="4" max="4" width="8.140625" style="98" bestFit="1" customWidth="1"/>
    <col min="5" max="5" width="6.42578125" style="99" bestFit="1" customWidth="1"/>
    <col min="6" max="6" width="7.85546875" style="98" bestFit="1" customWidth="1"/>
    <col min="7" max="7" width="8.140625" style="99" customWidth="1"/>
    <col min="8" max="8" width="8.7109375" style="98" bestFit="1" customWidth="1"/>
    <col min="9" max="9" width="8.7109375" style="99" bestFit="1" customWidth="1"/>
    <col min="10" max="10" width="10" style="99" customWidth="1"/>
    <col min="11" max="11" width="11.28515625" style="99" customWidth="1"/>
    <col min="12" max="12" width="7.7109375" style="98" bestFit="1" customWidth="1"/>
    <col min="13" max="13" width="7.28515625" style="99" customWidth="1"/>
    <col min="14" max="17" width="9.140625" style="98"/>
    <col min="18" max="18" width="10.42578125" style="98" customWidth="1"/>
    <col min="19" max="19" width="12.140625" style="98" customWidth="1"/>
  </cols>
  <sheetData>
    <row r="1" spans="1:19" ht="15.75" thickBot="1" x14ac:dyDescent="0.3">
      <c r="B1" s="22" t="s">
        <v>134</v>
      </c>
      <c r="C1" s="97"/>
    </row>
    <row r="2" spans="1:19" ht="16.5" thickBot="1" x14ac:dyDescent="0.3">
      <c r="B2" s="544" t="s">
        <v>21</v>
      </c>
      <c r="C2" s="544" t="s">
        <v>105</v>
      </c>
      <c r="D2" s="547">
        <v>2016</v>
      </c>
      <c r="E2" s="547"/>
      <c r="F2" s="547"/>
      <c r="G2" s="547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  <c r="S2" s="548"/>
    </row>
    <row r="3" spans="1:19" ht="48" thickBot="1" x14ac:dyDescent="0.3">
      <c r="A3" s="5"/>
      <c r="B3" s="545"/>
      <c r="C3" s="546"/>
      <c r="D3" s="18">
        <v>42552</v>
      </c>
      <c r="E3" s="18" t="s">
        <v>106</v>
      </c>
      <c r="F3" s="18">
        <v>38930</v>
      </c>
      <c r="G3" s="91" t="s">
        <v>106</v>
      </c>
      <c r="H3" s="17">
        <v>42614</v>
      </c>
      <c r="I3" s="18" t="s">
        <v>106</v>
      </c>
      <c r="J3" s="20" t="s">
        <v>144</v>
      </c>
      <c r="K3" s="21" t="s">
        <v>145</v>
      </c>
      <c r="L3" s="18">
        <v>42644</v>
      </c>
      <c r="M3" s="19" t="s">
        <v>106</v>
      </c>
      <c r="N3" s="18">
        <v>42675</v>
      </c>
      <c r="O3" s="19" t="s">
        <v>106</v>
      </c>
      <c r="P3" s="18">
        <v>42705</v>
      </c>
      <c r="Q3" s="19" t="s">
        <v>106</v>
      </c>
      <c r="R3" s="20" t="s">
        <v>127</v>
      </c>
      <c r="S3" s="21" t="s">
        <v>126</v>
      </c>
    </row>
    <row r="4" spans="1:19" ht="15" customHeight="1" thickTop="1" x14ac:dyDescent="0.25">
      <c r="A4" t="s">
        <v>146</v>
      </c>
      <c r="B4" s="86" t="s">
        <v>167</v>
      </c>
      <c r="C4" s="100" t="e">
        <f>'UBS Vila Dalva'!#REF!+'UBS  e NASF Jardim Boa Vista'!#REF!+'UBS e NASF Jardim D´Abril'!#REF!+'UBS Jardim Jaqueline'!#REF!+'UBS E NASF Malta Cardoso'!#REF!+'UBS Real Parque'!#REF!+'UBS Sao Remo'!#REF!+'AMA_ UBS e NASF Paulo VI'!#REF!+' AMA e UBS Sao Jorge'!#REF!</f>
        <v>#REF!</v>
      </c>
      <c r="D4" s="102" t="e">
        <f>'UBS Vila Dalva'!#REF!+'UBS  e NASF Jardim Boa Vista'!#REF!+'UBS e NASF Jardim D´Abril'!#REF!+'UBS Jardim Jaqueline'!#REF!+'UBS E NASF Malta Cardoso'!#REF!+'AMA_ UBS e NASF Paulo VI'!#REF!+'UBS Real Parque'!#REF!+' AMA e UBS Sao Jorge'!#REF!</f>
        <v>#REF!</v>
      </c>
      <c r="E4" s="101" t="e">
        <f t="shared" ref="E4:I18" si="0">D4-C4</f>
        <v>#REF!</v>
      </c>
      <c r="F4" s="102" t="e">
        <f>'UBS Vila Dalva'!#REF!+'UBS  e NASF Jardim Boa Vista'!#REF!+'UBS e NASF Jardim D´Abril'!#REF!+'UBS Jardim Jaqueline'!#REF!+'UBS E NASF Malta Cardoso'!#REF!+'AMA_ UBS e NASF Paulo VI'!#REF!+'UBS Real Parque'!#REF!+' AMA e UBS Sao Jorge'!#REF!</f>
        <v>#REF!</v>
      </c>
      <c r="G4" s="103" t="e">
        <f>F4-C4</f>
        <v>#REF!</v>
      </c>
      <c r="H4" s="102" t="e">
        <f>'UBS Vila Dalva'!#REF!+'UBS  e NASF Jardim Boa Vista'!#REF!+'UBS e NASF Jardim D´Abril'!#REF!+'UBS Jardim Jaqueline'!#REF!+'UBS E NASF Malta Cardoso'!#REF!+'AMA_ UBS e NASF Paulo VI'!#REF!+'UBS Real Parque'!#REF!+' AMA e UBS Sao Jorge'!#REF!</f>
        <v>#REF!</v>
      </c>
      <c r="I4" s="103" t="e">
        <f>H4-C4</f>
        <v>#REF!</v>
      </c>
      <c r="J4" s="104" t="e">
        <f>D4+F4+H4</f>
        <v>#REF!</v>
      </c>
      <c r="K4" s="105" t="e">
        <f>J4-(3*$C4)</f>
        <v>#REF!</v>
      </c>
      <c r="L4" s="102" t="e">
        <f>'UBS Vila Dalva'!#REF!+'UBS  e NASF Jardim Boa Vista'!#REF!+'UBS e NASF Jardim D´Abril'!#REF!+'UBS Jardim Jaqueline'!#REF!+'UBS E NASF Malta Cardoso'!#REF!+'AMA_ UBS e NASF Paulo VI'!#REF!+'UBS Real Parque'!#REF!+' AMA e UBS Sao Jorge'!#REF!</f>
        <v>#REF!</v>
      </c>
      <c r="M4" s="106" t="e">
        <f t="shared" ref="M4:M16" si="1">L4-C4</f>
        <v>#REF!</v>
      </c>
      <c r="N4" s="107" t="e">
        <f>'UBS Vila Dalva'!#REF!+'UBS  e NASF Jardim Boa Vista'!#REF!+'UBS e NASF Jardim D´Abril'!#REF!+'UBS Jardim Jaqueline'!#REF!+'UBS E NASF Malta Cardoso'!#REF!+'AMA_ UBS e NASF Paulo VI'!#REF!+'UBS Real Parque'!#REF!+' AMA e UBS Sao Jorge'!#REF!</f>
        <v>#REF!</v>
      </c>
      <c r="O4" s="175" t="e">
        <f t="shared" ref="O4:O16" si="2">N4-C4</f>
        <v>#REF!</v>
      </c>
      <c r="P4" s="102" t="e">
        <f>'UBS Vila Dalva'!#REF!+'UBS  e NASF Jardim Boa Vista'!#REF!+'UBS e NASF Jardim D´Abril'!#REF!+'UBS Jardim Jaqueline'!#REF!+'UBS E NASF Malta Cardoso'!#REF!+'AMA_ UBS e NASF Paulo VI'!#REF!+'UBS Real Parque'!#REF!+' AMA e UBS Sao Jorge'!#REF!</f>
        <v>#REF!</v>
      </c>
      <c r="Q4" s="103" t="e">
        <f>P4-$C4</f>
        <v>#REF!</v>
      </c>
      <c r="R4" s="104" t="e">
        <f>P4+L4+N4</f>
        <v>#REF!</v>
      </c>
      <c r="S4" s="108" t="e">
        <f>R4-(3*$C4)</f>
        <v>#REF!</v>
      </c>
    </row>
    <row r="5" spans="1:19" x14ac:dyDescent="0.25">
      <c r="A5" t="s">
        <v>146</v>
      </c>
      <c r="B5" s="87" t="s">
        <v>166</v>
      </c>
      <c r="C5" s="109" t="e">
        <f>'UBS Vila Dalva'!#REF!+'UBS  e NASF Jardim Boa Vista'!#REF!+'UBS e NASF Jardim D´Abril'!#REF!+'UBS Jardim Jaqueline'!#REF!+'UBS E NASF Malta Cardoso'!#REF!+'UBS Real Parque'!#REF!+'UBS Sao Remo'!#REF!+'AMA_ UBS e NASF Paulo VI'!#REF!+' AMA e UBS Sao Jorge'!#REF!</f>
        <v>#REF!</v>
      </c>
      <c r="D5" s="111" t="e">
        <f>'UBS Vila Dalva'!#REF!+'UBS  e NASF Jardim Boa Vista'!#REF!+'UBS e NASF Jardim D´Abril'!#REF!+'UBS Jardim Jaqueline'!#REF!+'UBS E NASF Malta Cardoso'!#REF!+'AMA_ UBS e NASF Paulo VI'!#REF!+'UBS Real Parque'!#REF!+' AMA e UBS Sao Jorge'!#REF!</f>
        <v>#REF!</v>
      </c>
      <c r="E5" s="110" t="e">
        <f t="shared" si="0"/>
        <v>#REF!</v>
      </c>
      <c r="F5" s="111" t="e">
        <f>'UBS Vila Dalva'!#REF!+'UBS  e NASF Jardim Boa Vista'!#REF!+'UBS e NASF Jardim D´Abril'!#REF!+'UBS Jardim Jaqueline'!#REF!+'UBS E NASF Malta Cardoso'!#REF!+'AMA_ UBS e NASF Paulo VI'!#REF!+'UBS Real Parque'!#REF!+' AMA e UBS Sao Jorge'!#REF!</f>
        <v>#REF!</v>
      </c>
      <c r="G5" s="112" t="e">
        <f t="shared" si="0"/>
        <v>#REF!</v>
      </c>
      <c r="H5" s="111" t="e">
        <f>'UBS Vila Dalva'!#REF!+'UBS  e NASF Jardim Boa Vista'!#REF!+'UBS e NASF Jardim D´Abril'!#REF!+'UBS Jardim Jaqueline'!#REF!+'UBS E NASF Malta Cardoso'!#REF!+'AMA_ UBS e NASF Paulo VI'!#REF!+'UBS Real Parque'!#REF!+' AMA e UBS Sao Jorge'!#REF!</f>
        <v>#REF!</v>
      </c>
      <c r="I5" s="103" t="e">
        <f t="shared" si="0"/>
        <v>#REF!</v>
      </c>
      <c r="J5" s="113" t="e">
        <f t="shared" ref="J5:J16" si="3">D5+F5+H5</f>
        <v>#REF!</v>
      </c>
      <c r="K5" s="114" t="e">
        <f t="shared" ref="K5:K16" si="4">J5-(3*$C5)</f>
        <v>#REF!</v>
      </c>
      <c r="L5" s="111" t="e">
        <f>'UBS Vila Dalva'!#REF!+'UBS  e NASF Jardim Boa Vista'!#REF!+'UBS e NASF Jardim D´Abril'!#REF!+'UBS Jardim Jaqueline'!#REF!+'UBS E NASF Malta Cardoso'!#REF!+'AMA_ UBS e NASF Paulo VI'!#REF!+'UBS Real Parque'!#REF!+' AMA e UBS Sao Jorge'!#REF!</f>
        <v>#REF!</v>
      </c>
      <c r="M5" s="112" t="e">
        <f t="shared" si="1"/>
        <v>#REF!</v>
      </c>
      <c r="N5" s="111" t="e">
        <f>'UBS Vila Dalva'!#REF!+'UBS  e NASF Jardim Boa Vista'!#REF!+'UBS e NASF Jardim D´Abril'!#REF!+'UBS Jardim Jaqueline'!#REF!+'UBS E NASF Malta Cardoso'!#REF!+'AMA_ UBS e NASF Paulo VI'!#REF!+'UBS Real Parque'!#REF!+' AMA e UBS Sao Jorge'!#REF!</f>
        <v>#REF!</v>
      </c>
      <c r="O5" s="176" t="e">
        <f t="shared" si="2"/>
        <v>#REF!</v>
      </c>
      <c r="P5" s="111" t="e">
        <f>'UBS Vila Dalva'!#REF!+'UBS  e NASF Jardim Boa Vista'!#REF!+'UBS e NASF Jardim D´Abril'!#REF!+'UBS Jardim Jaqueline'!#REF!+'UBS E NASF Malta Cardoso'!#REF!+'AMA_ UBS e NASF Paulo VI'!#REF!+'UBS Real Parque'!#REF!+' AMA e UBS Sao Jorge'!#REF!</f>
        <v>#REF!</v>
      </c>
      <c r="Q5" s="103" t="e">
        <f t="shared" ref="Q5:Q16" si="5">P5-G5</f>
        <v>#REF!</v>
      </c>
      <c r="R5" s="113" t="e">
        <f t="shared" ref="R5:R16" si="6">P5+L5+N5</f>
        <v>#REF!</v>
      </c>
      <c r="S5" s="115" t="e">
        <f t="shared" ref="S5:S17" si="7">R5-(3*$C5)</f>
        <v>#REF!</v>
      </c>
    </row>
    <row r="6" spans="1:19" x14ac:dyDescent="0.25">
      <c r="A6" t="s">
        <v>146</v>
      </c>
      <c r="B6" s="87" t="s">
        <v>165</v>
      </c>
      <c r="C6" s="109" t="e">
        <f>'UBS Vila Dalva'!#REF!+'UBS  e NASF Jardim Boa Vista'!#REF!+'UBS e NASF Jardim D´Abril'!#REF!+'UBS Jardim Jaqueline'!#REF!+'UBS E NASF Malta Cardoso'!#REF!+'UBS Real Parque'!#REF!+'UBS Sao Remo'!#REF!+'AMA_ UBS e NASF Paulo VI'!#REF!+' AMA e UBS Sao Jorge'!#REF!</f>
        <v>#REF!</v>
      </c>
      <c r="D6" s="111" t="e">
        <f>'UBS Vila Dalva'!#REF!+'UBS  e NASF Jardim Boa Vista'!#REF!+'UBS e NASF Jardim D´Abril'!#REF!+'UBS Jardim Jaqueline'!#REF!+'UBS E NASF Malta Cardoso'!#REF!+'AMA_ UBS e NASF Paulo VI'!#REF!+'UBS Real Parque'!#REF!+' AMA e UBS Sao Jorge'!#REF!</f>
        <v>#REF!</v>
      </c>
      <c r="E6" s="110" t="e">
        <f t="shared" si="0"/>
        <v>#REF!</v>
      </c>
      <c r="F6" s="111" t="e">
        <f>'UBS Vila Dalva'!#REF!+'UBS  e NASF Jardim Boa Vista'!#REF!+'UBS e NASF Jardim D´Abril'!#REF!+'UBS Jardim Jaqueline'!#REF!+'UBS E NASF Malta Cardoso'!#REF!+'AMA_ UBS e NASF Paulo VI'!#REF!+'UBS Real Parque'!#REF!+' AMA e UBS Sao Jorge'!#REF!</f>
        <v>#REF!</v>
      </c>
      <c r="G6" s="112" t="e">
        <f t="shared" si="0"/>
        <v>#REF!</v>
      </c>
      <c r="H6" s="111" t="e">
        <f>'UBS Vila Dalva'!#REF!+'UBS  e NASF Jardim Boa Vista'!#REF!+'UBS e NASF Jardim D´Abril'!#REF!+'UBS Jardim Jaqueline'!#REF!+'UBS E NASF Malta Cardoso'!#REF!+'AMA_ UBS e NASF Paulo VI'!#REF!+'UBS Real Parque'!#REF!+' AMA e UBS Sao Jorge'!#REF!</f>
        <v>#REF!</v>
      </c>
      <c r="I6" s="103" t="e">
        <f t="shared" si="0"/>
        <v>#REF!</v>
      </c>
      <c r="J6" s="113" t="e">
        <f t="shared" si="3"/>
        <v>#REF!</v>
      </c>
      <c r="K6" s="114" t="e">
        <f t="shared" si="4"/>
        <v>#REF!</v>
      </c>
      <c r="L6" s="111" t="e">
        <f>'UBS Vila Dalva'!#REF!+'UBS  e NASF Jardim Boa Vista'!#REF!+'UBS e NASF Jardim D´Abril'!#REF!+'UBS Jardim Jaqueline'!#REF!+'UBS E NASF Malta Cardoso'!#REF!+'AMA_ UBS e NASF Paulo VI'!#REF!+'UBS Real Parque'!#REF!+' AMA e UBS Sao Jorge'!#REF!</f>
        <v>#REF!</v>
      </c>
      <c r="M6" s="112" t="e">
        <f t="shared" si="1"/>
        <v>#REF!</v>
      </c>
      <c r="N6" s="111" t="e">
        <f>'UBS Vila Dalva'!#REF!+'UBS  e NASF Jardim Boa Vista'!#REF!+'UBS e NASF Jardim D´Abril'!#REF!+'UBS Jardim Jaqueline'!#REF!+'UBS E NASF Malta Cardoso'!#REF!+'AMA_ UBS e NASF Paulo VI'!#REF!+'UBS Real Parque'!#REF!+' AMA e UBS Sao Jorge'!#REF!</f>
        <v>#REF!</v>
      </c>
      <c r="O6" s="176" t="e">
        <f t="shared" si="2"/>
        <v>#REF!</v>
      </c>
      <c r="P6" s="111" t="e">
        <f>'UBS Vila Dalva'!#REF!+'UBS  e NASF Jardim Boa Vista'!#REF!+'UBS e NASF Jardim D´Abril'!#REF!+'UBS Jardim Jaqueline'!#REF!+'UBS E NASF Malta Cardoso'!#REF!+'AMA_ UBS e NASF Paulo VI'!#REF!+'UBS Real Parque'!#REF!+' AMA e UBS Sao Jorge'!#REF!</f>
        <v>#REF!</v>
      </c>
      <c r="Q6" s="103" t="e">
        <f t="shared" si="5"/>
        <v>#REF!</v>
      </c>
      <c r="R6" s="113" t="e">
        <f t="shared" si="6"/>
        <v>#REF!</v>
      </c>
      <c r="S6" s="115" t="e">
        <f t="shared" si="7"/>
        <v>#REF!</v>
      </c>
    </row>
    <row r="7" spans="1:19" x14ac:dyDescent="0.25">
      <c r="A7" t="s">
        <v>146</v>
      </c>
      <c r="B7" s="87" t="s">
        <v>164</v>
      </c>
      <c r="C7" s="109" t="e">
        <f>'UBS Vila Dalva'!#REF!+'UBS  e NASF Jardim Boa Vista'!#REF!+'UBS E NASF Malta Cardoso'!#REF!+' AMA e UBS Sao Jorge'!#REF!</f>
        <v>#REF!</v>
      </c>
      <c r="D7" s="111" t="e">
        <f>'UBS Vila Dalva'!#REF!+'UBS  e NASF Jardim Boa Vista'!#REF!+'UBS e NASF Jardim D´Abril'!#REF!+'AMA_ UBS e NASF Paulo VI'!#REF!+' AMA e UBS Sao Jorge'!#REF!</f>
        <v>#REF!</v>
      </c>
      <c r="E7" s="110" t="e">
        <f t="shared" si="0"/>
        <v>#REF!</v>
      </c>
      <c r="F7" s="111" t="e">
        <f>'UBS Vila Dalva'!#REF!+'UBS  e NASF Jardim Boa Vista'!#REF!+'UBS e NASF Jardim D´Abril'!#REF!+'AMA_ UBS e NASF Paulo VI'!#REF!+' AMA e UBS Sao Jorge'!#REF!</f>
        <v>#REF!</v>
      </c>
      <c r="G7" s="112" t="e">
        <f t="shared" si="0"/>
        <v>#REF!</v>
      </c>
      <c r="H7" s="111" t="e">
        <f>'UBS Vila Dalva'!#REF!+'UBS  e NASF Jardim Boa Vista'!#REF!+'UBS e NASF Jardim D´Abril'!#REF!+'AMA_ UBS e NASF Paulo VI'!#REF!+' AMA e UBS Sao Jorge'!#REF!</f>
        <v>#REF!</v>
      </c>
      <c r="I7" s="103" t="e">
        <f t="shared" si="0"/>
        <v>#REF!</v>
      </c>
      <c r="J7" s="113" t="e">
        <f t="shared" si="3"/>
        <v>#REF!</v>
      </c>
      <c r="K7" s="114" t="e">
        <f t="shared" si="4"/>
        <v>#REF!</v>
      </c>
      <c r="L7" s="111" t="e">
        <f>'UBS Vila Dalva'!#REF!+'UBS  e NASF Jardim Boa Vista'!#REF!+'UBS e NASF Jardim D´Abril'!#REF!+'AMA_ UBS e NASF Paulo VI'!#REF!+' AMA e UBS Sao Jorge'!#REF!</f>
        <v>#REF!</v>
      </c>
      <c r="M7" s="112" t="e">
        <f t="shared" si="1"/>
        <v>#REF!</v>
      </c>
      <c r="N7" s="111" t="e">
        <f>'UBS Vila Dalva'!#REF!+'UBS  e NASF Jardim Boa Vista'!#REF!+'UBS e NASF Jardim D´Abril'!#REF!+'AMA_ UBS e NASF Paulo VI'!#REF!+' AMA e UBS Sao Jorge'!#REF!</f>
        <v>#REF!</v>
      </c>
      <c r="O7" s="176" t="e">
        <f t="shared" si="2"/>
        <v>#REF!</v>
      </c>
      <c r="P7" s="111" t="e">
        <f>'UBS Vila Dalva'!#REF!+'UBS  e NASF Jardim Boa Vista'!#REF!+'UBS e NASF Jardim D´Abril'!#REF!+'AMA_ UBS e NASF Paulo VI'!#REF!+' AMA e UBS Sao Jorge'!#REF!</f>
        <v>#REF!</v>
      </c>
      <c r="Q7" s="103" t="e">
        <f t="shared" si="5"/>
        <v>#REF!</v>
      </c>
      <c r="R7" s="113" t="e">
        <f t="shared" si="6"/>
        <v>#REF!</v>
      </c>
      <c r="S7" s="115" t="e">
        <f t="shared" si="7"/>
        <v>#REF!</v>
      </c>
    </row>
    <row r="8" spans="1:19" x14ac:dyDescent="0.25">
      <c r="A8" t="s">
        <v>146</v>
      </c>
      <c r="B8" s="87" t="s">
        <v>163</v>
      </c>
      <c r="C8" s="109" t="e">
        <f>'UBS  e NASF Jardim Boa Vista'!#REF!+'UBS E NASF Malta Cardoso'!#REF!+'AMA e UBS Vila Sonia'!#REF!+'UBS Real Parque'!#REF!+' AMA e UBS Sao Jorge'!#REF!</f>
        <v>#REF!</v>
      </c>
      <c r="D8" s="111" t="e">
        <f>'UBS  e NASF Jardim Boa Vista'!#REF!+'UBS E NASF Malta Cardoso'!#REF!+'AMA e UBS Vila Sonia'!#REF!+'UBS Real Parque'!#REF!+' AMA e UBS Sao Jorge'!#REF!</f>
        <v>#REF!</v>
      </c>
      <c r="E8" s="110" t="e">
        <f t="shared" si="0"/>
        <v>#REF!</v>
      </c>
      <c r="F8" s="111" t="e">
        <f>'UBS  e NASF Jardim Boa Vista'!#REF!+'UBS E NASF Malta Cardoso'!#REF!+'AMA e UBS Vila Sonia'!#REF!+'UBS Real Parque'!#REF!+' AMA e UBS Sao Jorge'!#REF!</f>
        <v>#REF!</v>
      </c>
      <c r="G8" s="112" t="e">
        <f t="shared" si="0"/>
        <v>#REF!</v>
      </c>
      <c r="H8" s="111" t="e">
        <f>'UBS  e NASF Jardim Boa Vista'!#REF!+'UBS E NASF Malta Cardoso'!#REF!+'AMA e UBS Vila Sonia'!#REF!+'UBS Real Parque'!#REF!+' AMA e UBS Sao Jorge'!#REF!</f>
        <v>#REF!</v>
      </c>
      <c r="I8" s="103" t="e">
        <f t="shared" si="0"/>
        <v>#REF!</v>
      </c>
      <c r="J8" s="113" t="e">
        <f t="shared" si="3"/>
        <v>#REF!</v>
      </c>
      <c r="K8" s="114" t="e">
        <f t="shared" si="4"/>
        <v>#REF!</v>
      </c>
      <c r="L8" s="111" t="e">
        <f>'UBS  e NASF Jardim Boa Vista'!#REF!+'UBS E NASF Malta Cardoso'!#REF!+'AMA e UBS Vila Sonia'!#REF!+'UBS Real Parque'!#REF!+' AMA e UBS Sao Jorge'!#REF!</f>
        <v>#REF!</v>
      </c>
      <c r="M8" s="112" t="e">
        <f t="shared" si="1"/>
        <v>#REF!</v>
      </c>
      <c r="N8" s="111" t="e">
        <f>'UBS  e NASF Jardim Boa Vista'!#REF!+'UBS E NASF Malta Cardoso'!#REF!+'AMA e UBS Vila Sonia'!#REF!+'UBS Real Parque'!#REF!+' AMA e UBS Sao Jorge'!#REF!</f>
        <v>#REF!</v>
      </c>
      <c r="O8" s="176" t="e">
        <f t="shared" si="2"/>
        <v>#REF!</v>
      </c>
      <c r="P8" s="111" t="e">
        <f>'UBS  e NASF Jardim Boa Vista'!#REF!+'UBS E NASF Malta Cardoso'!#REF!+'AMA e UBS Vila Sonia'!#REF!+'UBS Real Parque'!#REF!+' AMA e UBS Sao Jorge'!#REF!</f>
        <v>#REF!</v>
      </c>
      <c r="Q8" s="103" t="e">
        <f t="shared" si="5"/>
        <v>#REF!</v>
      </c>
      <c r="R8" s="113" t="e">
        <f t="shared" si="6"/>
        <v>#REF!</v>
      </c>
      <c r="S8" s="115" t="e">
        <f t="shared" si="7"/>
        <v>#REF!</v>
      </c>
    </row>
    <row r="9" spans="1:19" x14ac:dyDescent="0.25">
      <c r="A9" t="s">
        <v>146</v>
      </c>
      <c r="B9" s="87" t="s">
        <v>162</v>
      </c>
      <c r="C9" s="109" t="e">
        <f>'UBS Vila Dalva'!#REF!+'UBS E NASF Malta Cardoso'!#REF!+'UBS Real Parque'!#REF!+'UBS Sao Remo'!#REF!+'AMA_ UBS e NASF Paulo VI'!#REF!+' AMA e UBS Sao Jorge'!#REF!</f>
        <v>#REF!</v>
      </c>
      <c r="D9" s="111" t="e">
        <f>'UBS  e NASF Jardim Boa Vista'!#REF!+'UBS E NASF Malta Cardoso'!#REF!+'AMA e UBS Vila Sonia'!#REF!+' AMA e UBS Sao Jorge'!#REF!</f>
        <v>#REF!</v>
      </c>
      <c r="E9" s="110" t="e">
        <f t="shared" si="0"/>
        <v>#REF!</v>
      </c>
      <c r="F9" s="111" t="e">
        <f>'UBS  e NASF Jardim Boa Vista'!#REF!+'UBS E NASF Malta Cardoso'!#REF!+'AMA e UBS Vila Sonia'!#REF!+' AMA e UBS Sao Jorge'!#REF!</f>
        <v>#REF!</v>
      </c>
      <c r="G9" s="112" t="e">
        <f t="shared" si="0"/>
        <v>#REF!</v>
      </c>
      <c r="H9" s="111" t="e">
        <f>'UBS  e NASF Jardim Boa Vista'!#REF!+'UBS E NASF Malta Cardoso'!#REF!+'AMA e UBS Vila Sonia'!#REF!+' AMA e UBS Sao Jorge'!#REF!</f>
        <v>#REF!</v>
      </c>
      <c r="I9" s="103" t="e">
        <f t="shared" si="0"/>
        <v>#REF!</v>
      </c>
      <c r="J9" s="113" t="e">
        <f t="shared" si="3"/>
        <v>#REF!</v>
      </c>
      <c r="K9" s="114" t="e">
        <f t="shared" si="4"/>
        <v>#REF!</v>
      </c>
      <c r="L9" s="111" t="e">
        <f>'UBS  e NASF Jardim Boa Vista'!#REF!+'UBS E NASF Malta Cardoso'!#REF!+'AMA e UBS Vila Sonia'!#REF!+' AMA e UBS Sao Jorge'!#REF!</f>
        <v>#REF!</v>
      </c>
      <c r="M9" s="112" t="e">
        <f t="shared" si="1"/>
        <v>#REF!</v>
      </c>
      <c r="N9" s="111" t="e">
        <f>'UBS  e NASF Jardim Boa Vista'!#REF!+'UBS E NASF Malta Cardoso'!#REF!+'AMA e UBS Vila Sonia'!#REF!+' AMA e UBS Sao Jorge'!#REF!</f>
        <v>#REF!</v>
      </c>
      <c r="O9" s="176" t="e">
        <f t="shared" si="2"/>
        <v>#REF!</v>
      </c>
      <c r="P9" s="111" t="e">
        <f>'UBS  e NASF Jardim Boa Vista'!#REF!+'UBS E NASF Malta Cardoso'!#REF!+'AMA e UBS Vila Sonia'!#REF!+' AMA e UBS Sao Jorge'!#REF!</f>
        <v>#REF!</v>
      </c>
      <c r="Q9" s="103" t="e">
        <f t="shared" si="5"/>
        <v>#REF!</v>
      </c>
      <c r="R9" s="113" t="e">
        <f t="shared" si="6"/>
        <v>#REF!</v>
      </c>
      <c r="S9" s="115" t="e">
        <f t="shared" si="7"/>
        <v>#REF!</v>
      </c>
    </row>
    <row r="10" spans="1:19" x14ac:dyDescent="0.25">
      <c r="A10" t="s">
        <v>146</v>
      </c>
      <c r="B10" s="87" t="s">
        <v>161</v>
      </c>
      <c r="C10" s="109" t="e">
        <f>'UBS Vila Dalva'!#REF!+'UBS  e NASF Jardim Boa Vista'!#REF!+'UBS E NASF Malta Cardoso'!#REF!+'UBS Real Parque'!#REF!+'UBS Sao Remo'!#REF!+'AMA e UBS Vila Sonia'!#REF!+'AMA_ UBS e NASF Paulo VI'!#REF!+' AMA e UBS Sao Jorge'!#REF!</f>
        <v>#REF!</v>
      </c>
      <c r="D10" s="111" t="e">
        <f>'UBS Vila Dalva'!#REF!+'UBS  e NASF Jardim Boa Vista'!#REF!+'UBS E NASF Malta Cardoso'!#REF!+'AMA e UBS Vila Sonia'!#REF!+'AMA_ UBS e NASF Paulo VI'!#REF!+'UBS Real Parque'!#REF!+' AMA e UBS Sao Jorge'!#REF!</f>
        <v>#REF!</v>
      </c>
      <c r="E10" s="110" t="e">
        <f t="shared" si="0"/>
        <v>#REF!</v>
      </c>
      <c r="F10" s="111" t="e">
        <f>'UBS Vila Dalva'!#REF!+'UBS  e NASF Jardim Boa Vista'!#REF!+'UBS E NASF Malta Cardoso'!#REF!+'AMA e UBS Vila Sonia'!#REF!+'AMA_ UBS e NASF Paulo VI'!#REF!+'UBS Real Parque'!#REF!+' AMA e UBS Sao Jorge'!#REF!</f>
        <v>#REF!</v>
      </c>
      <c r="G10" s="112" t="e">
        <f t="shared" si="0"/>
        <v>#REF!</v>
      </c>
      <c r="H10" s="111" t="e">
        <f>'UBS Vila Dalva'!#REF!+'UBS  e NASF Jardim Boa Vista'!#REF!+'UBS E NASF Malta Cardoso'!#REF!+'AMA e UBS Vila Sonia'!#REF!+'AMA_ UBS e NASF Paulo VI'!#REF!+'UBS Real Parque'!#REF!+' AMA e UBS Sao Jorge'!#REF!</f>
        <v>#REF!</v>
      </c>
      <c r="I10" s="103" t="e">
        <f t="shared" si="0"/>
        <v>#REF!</v>
      </c>
      <c r="J10" s="113" t="e">
        <f t="shared" si="3"/>
        <v>#REF!</v>
      </c>
      <c r="K10" s="114" t="e">
        <f t="shared" si="4"/>
        <v>#REF!</v>
      </c>
      <c r="L10" s="111" t="e">
        <f>'UBS Vila Dalva'!#REF!+'UBS  e NASF Jardim Boa Vista'!#REF!+'UBS E NASF Malta Cardoso'!#REF!+'AMA e UBS Vila Sonia'!#REF!+'AMA_ UBS e NASF Paulo VI'!#REF!+'UBS Real Parque'!#REF!+' AMA e UBS Sao Jorge'!#REF!</f>
        <v>#REF!</v>
      </c>
      <c r="M10" s="112" t="e">
        <f t="shared" si="1"/>
        <v>#REF!</v>
      </c>
      <c r="N10" s="111" t="e">
        <f>'UBS Vila Dalva'!#REF!+'UBS  e NASF Jardim Boa Vista'!#REF!+'UBS E NASF Malta Cardoso'!#REF!+'AMA e UBS Vila Sonia'!#REF!+'AMA_ UBS e NASF Paulo VI'!#REF!+'UBS Real Parque'!#REF!+' AMA e UBS Sao Jorge'!#REF!</f>
        <v>#REF!</v>
      </c>
      <c r="O10" s="176" t="e">
        <f t="shared" si="2"/>
        <v>#REF!</v>
      </c>
      <c r="P10" s="111" t="e">
        <f>'UBS Vila Dalva'!#REF!+'UBS  e NASF Jardim Boa Vista'!#REF!+'UBS E NASF Malta Cardoso'!#REF!+'AMA e UBS Vila Sonia'!#REF!+'AMA_ UBS e NASF Paulo VI'!#REF!+'UBS Real Parque'!#REF!+' AMA e UBS Sao Jorge'!#REF!</f>
        <v>#REF!</v>
      </c>
      <c r="Q10" s="103" t="e">
        <f t="shared" si="5"/>
        <v>#REF!</v>
      </c>
      <c r="R10" s="113" t="e">
        <f t="shared" si="6"/>
        <v>#REF!</v>
      </c>
      <c r="S10" s="115" t="e">
        <f t="shared" si="7"/>
        <v>#REF!</v>
      </c>
    </row>
    <row r="11" spans="1:19" x14ac:dyDescent="0.25">
      <c r="A11" t="s">
        <v>146</v>
      </c>
      <c r="B11" s="87" t="s">
        <v>160</v>
      </c>
      <c r="C11" s="109" t="e">
        <f>'UBS Vila Dalva'!#REF!+'UBS  e NASF Jardim Boa Vista'!#REF!+'UBS Real Parque'!#REF!+'UBS Sao Remo'!#REF!+'AMA e UBS Vila Sonia'!#REF!+' AMA e UBS Sao Jorge'!#REF!</f>
        <v>#REF!</v>
      </c>
      <c r="D11" s="111" t="e">
        <f>'UBS Vila Dalva'!#REF!+'UBS  e NASF Jardim Boa Vista'!#REF!+'UBS e NASF Jardim D´Abril'!#REF!+'UBS E NASF Malta Cardoso'!#REF!+'AMA e UBS Vila Sonia'!#REF!+'AMA_ UBS e NASF Paulo VI'!#REF!+'UBS Real Parque'!#REF!</f>
        <v>#REF!</v>
      </c>
      <c r="E11" s="110" t="e">
        <f t="shared" si="0"/>
        <v>#REF!</v>
      </c>
      <c r="F11" s="111" t="e">
        <f>'UBS Vila Dalva'!#REF!+'UBS  e NASF Jardim Boa Vista'!#REF!+'UBS e NASF Jardim D´Abril'!#REF!+'UBS E NASF Malta Cardoso'!#REF!+'AMA e UBS Vila Sonia'!#REF!+'AMA_ UBS e NASF Paulo VI'!#REF!+'UBS Real Parque'!#REF!</f>
        <v>#REF!</v>
      </c>
      <c r="G11" s="112" t="e">
        <f t="shared" si="0"/>
        <v>#REF!</v>
      </c>
      <c r="H11" s="111" t="e">
        <f>'UBS Vila Dalva'!#REF!+'UBS  e NASF Jardim Boa Vista'!#REF!+'UBS e NASF Jardim D´Abril'!#REF!+'UBS E NASF Malta Cardoso'!#REF!+'AMA e UBS Vila Sonia'!#REF!+'AMA_ UBS e NASF Paulo VI'!#REF!+'UBS Real Parque'!#REF!</f>
        <v>#REF!</v>
      </c>
      <c r="I11" s="103" t="e">
        <f t="shared" si="0"/>
        <v>#REF!</v>
      </c>
      <c r="J11" s="113" t="e">
        <f t="shared" si="3"/>
        <v>#REF!</v>
      </c>
      <c r="K11" s="114" t="e">
        <f t="shared" si="4"/>
        <v>#REF!</v>
      </c>
      <c r="L11" s="111" t="e">
        <f>'UBS Vila Dalva'!#REF!+'UBS  e NASF Jardim Boa Vista'!#REF!+'UBS e NASF Jardim D´Abril'!#REF!+'UBS E NASF Malta Cardoso'!#REF!+'AMA e UBS Vila Sonia'!#REF!+'AMA_ UBS e NASF Paulo VI'!#REF!+'UBS Real Parque'!#REF!</f>
        <v>#REF!</v>
      </c>
      <c r="M11" s="112" t="e">
        <f t="shared" si="1"/>
        <v>#REF!</v>
      </c>
      <c r="N11" s="111" t="e">
        <f>'UBS Vila Dalva'!#REF!+'UBS  e NASF Jardim Boa Vista'!#REF!+'UBS e NASF Jardim D´Abril'!#REF!+'UBS E NASF Malta Cardoso'!#REF!+'AMA e UBS Vila Sonia'!#REF!+'AMA_ UBS e NASF Paulo VI'!#REF!+'UBS Real Parque'!#REF!</f>
        <v>#REF!</v>
      </c>
      <c r="O11" s="176" t="e">
        <f t="shared" si="2"/>
        <v>#REF!</v>
      </c>
      <c r="P11" s="111" t="e">
        <f>'UBS Vila Dalva'!#REF!+'UBS  e NASF Jardim Boa Vista'!#REF!+'UBS e NASF Jardim D´Abril'!#REF!+'UBS E NASF Malta Cardoso'!#REF!+'AMA e UBS Vila Sonia'!#REF!+'AMA_ UBS e NASF Paulo VI'!#REF!+'UBS Real Parque'!#REF!</f>
        <v>#REF!</v>
      </c>
      <c r="Q11" s="103" t="e">
        <f t="shared" si="5"/>
        <v>#REF!</v>
      </c>
      <c r="R11" s="113" t="e">
        <f t="shared" si="6"/>
        <v>#REF!</v>
      </c>
      <c r="S11" s="115" t="e">
        <f t="shared" si="7"/>
        <v>#REF!</v>
      </c>
    </row>
    <row r="12" spans="1:19" x14ac:dyDescent="0.25">
      <c r="A12" t="s">
        <v>146</v>
      </c>
      <c r="B12" s="87" t="s">
        <v>159</v>
      </c>
      <c r="C12" s="109" t="e">
        <f>'UBS E NASF Malta Cardoso'!#REF!+'UBS Real Parque'!#REF!+'UBS Sao Remo'!#REF!+'AMA e UBS Vila Sonia'!#REF!</f>
        <v>#REF!</v>
      </c>
      <c r="D12" s="111" t="e">
        <f>'UBS E NASF Malta Cardoso'!#REF!+'AMA e UBS Vila Sonia'!#REF!+'UBS Real Parque'!#REF!+' AMA e UBS Sao Jorge'!#REF!</f>
        <v>#REF!</v>
      </c>
      <c r="E12" s="110" t="e">
        <f t="shared" si="0"/>
        <v>#REF!</v>
      </c>
      <c r="F12" s="111" t="e">
        <f>'UBS E NASF Malta Cardoso'!#REF!+'AMA e UBS Vila Sonia'!#REF!+'UBS Real Parque'!#REF!+' AMA e UBS Sao Jorge'!#REF!</f>
        <v>#REF!</v>
      </c>
      <c r="G12" s="112" t="e">
        <f t="shared" si="0"/>
        <v>#REF!</v>
      </c>
      <c r="H12" s="111" t="e">
        <f>'UBS E NASF Malta Cardoso'!#REF!+'AMA e UBS Vila Sonia'!#REF!+'UBS Real Parque'!#REF!+' AMA e UBS Sao Jorge'!#REF!</f>
        <v>#REF!</v>
      </c>
      <c r="I12" s="103" t="e">
        <f t="shared" si="0"/>
        <v>#REF!</v>
      </c>
      <c r="J12" s="113" t="e">
        <f t="shared" si="3"/>
        <v>#REF!</v>
      </c>
      <c r="K12" s="114" t="e">
        <f t="shared" si="4"/>
        <v>#REF!</v>
      </c>
      <c r="L12" s="111" t="e">
        <f>'UBS E NASF Malta Cardoso'!#REF!+'AMA e UBS Vila Sonia'!#REF!+'UBS Real Parque'!#REF!+' AMA e UBS Sao Jorge'!#REF!</f>
        <v>#REF!</v>
      </c>
      <c r="M12" s="112" t="e">
        <f t="shared" si="1"/>
        <v>#REF!</v>
      </c>
      <c r="N12" s="111" t="e">
        <f>'UBS E NASF Malta Cardoso'!#REF!+'AMA e UBS Vila Sonia'!#REF!+'UBS Real Parque'!#REF!+' AMA e UBS Sao Jorge'!#REF!</f>
        <v>#REF!</v>
      </c>
      <c r="O12" s="176" t="e">
        <f t="shared" si="2"/>
        <v>#REF!</v>
      </c>
      <c r="P12" s="111" t="e">
        <f>'UBS E NASF Malta Cardoso'!#REF!+'AMA e UBS Vila Sonia'!#REF!+'UBS Real Parque'!#REF!+' AMA e UBS Sao Jorge'!#REF!</f>
        <v>#REF!</v>
      </c>
      <c r="Q12" s="103" t="e">
        <f t="shared" si="5"/>
        <v>#REF!</v>
      </c>
      <c r="R12" s="113" t="e">
        <f t="shared" si="6"/>
        <v>#REF!</v>
      </c>
      <c r="S12" s="115" t="e">
        <f t="shared" si="7"/>
        <v>#REF!</v>
      </c>
    </row>
    <row r="13" spans="1:19" x14ac:dyDescent="0.25">
      <c r="A13" t="s">
        <v>146</v>
      </c>
      <c r="B13" s="87" t="s">
        <v>158</v>
      </c>
      <c r="C13" s="109" t="e">
        <f>'UBS Vila Dalva'!#REF!+'UBS  e NASF Jardim Boa Vista'!#REF!+'UBS E NASF Malta Cardoso'!#REF!+'UBS Real Parque'!#REF!+'UBS Sao Remo'!#REF!+'AMA e UBS Vila Sonia'!#REF!+'AMA_ UBS e NASF Paulo VI'!#REF!+' AMA e UBS Sao Jorge'!#REF!</f>
        <v>#REF!</v>
      </c>
      <c r="D13" s="111" t="e">
        <f>'UBS Vila Dalva'!#REF!+'UBS  e NASF Jardim Boa Vista'!#REF!+'UBS E NASF Malta Cardoso'!#REF!+'AMA e UBS Vila Sonia'!#REF!+'UBS Real Parque'!#REF!</f>
        <v>#REF!</v>
      </c>
      <c r="E13" s="110" t="e">
        <f t="shared" si="0"/>
        <v>#REF!</v>
      </c>
      <c r="F13" s="111" t="e">
        <f>'UBS Vila Dalva'!#REF!+'UBS  e NASF Jardim Boa Vista'!#REF!+'UBS E NASF Malta Cardoso'!#REF!+'AMA e UBS Vila Sonia'!#REF!+'UBS Real Parque'!#REF!</f>
        <v>#REF!</v>
      </c>
      <c r="G13" s="112" t="e">
        <f t="shared" si="0"/>
        <v>#REF!</v>
      </c>
      <c r="H13" s="111" t="e">
        <f>'UBS Vila Dalva'!#REF!+'UBS  e NASF Jardim Boa Vista'!#REF!+'UBS E NASF Malta Cardoso'!#REF!+'AMA e UBS Vila Sonia'!#REF!+'UBS Real Parque'!#REF!</f>
        <v>#REF!</v>
      </c>
      <c r="I13" s="103" t="e">
        <f t="shared" si="0"/>
        <v>#REF!</v>
      </c>
      <c r="J13" s="113" t="e">
        <f t="shared" si="3"/>
        <v>#REF!</v>
      </c>
      <c r="K13" s="114" t="e">
        <f t="shared" si="4"/>
        <v>#REF!</v>
      </c>
      <c r="L13" s="111" t="e">
        <f>'UBS Vila Dalva'!#REF!+'UBS  e NASF Jardim Boa Vista'!#REF!+'UBS E NASF Malta Cardoso'!#REF!+'AMA e UBS Vila Sonia'!#REF!+'UBS Real Parque'!#REF!</f>
        <v>#REF!</v>
      </c>
      <c r="M13" s="112" t="e">
        <f t="shared" si="1"/>
        <v>#REF!</v>
      </c>
      <c r="N13" s="111" t="e">
        <f>'UBS Vila Dalva'!#REF!+'UBS  e NASF Jardim Boa Vista'!#REF!+'UBS E NASF Malta Cardoso'!#REF!+'AMA e UBS Vila Sonia'!#REF!+'UBS Real Parque'!#REF!</f>
        <v>#REF!</v>
      </c>
      <c r="O13" s="176" t="e">
        <f t="shared" si="2"/>
        <v>#REF!</v>
      </c>
      <c r="P13" s="111" t="e">
        <f>'UBS Vila Dalva'!#REF!+'UBS  e NASF Jardim Boa Vista'!#REF!+'UBS E NASF Malta Cardoso'!#REF!+'AMA e UBS Vila Sonia'!#REF!+'UBS Real Parque'!#REF!</f>
        <v>#REF!</v>
      </c>
      <c r="Q13" s="103" t="e">
        <f t="shared" si="5"/>
        <v>#REF!</v>
      </c>
      <c r="R13" s="113" t="e">
        <f t="shared" si="6"/>
        <v>#REF!</v>
      </c>
      <c r="S13" s="115" t="e">
        <f t="shared" si="7"/>
        <v>#REF!</v>
      </c>
    </row>
    <row r="14" spans="1:19" x14ac:dyDescent="0.25">
      <c r="A14" t="s">
        <v>146</v>
      </c>
      <c r="B14" s="87" t="s">
        <v>157</v>
      </c>
      <c r="C14" s="109" t="e">
        <f>'UBS Vila Dalva'!#REF!+'UBS  e NASF Jardim Boa Vista'!#REF!+'UBS E NASF Malta Cardoso'!#REF!+'UBS Real Parque'!#REF!+'UBS Sao Remo'!#REF!+'AMA e UBS Vila Sonia'!#REF!+'AMA_ UBS e NASF Paulo VI'!#REF!+' AMA e UBS Sao Jorge'!#REF!</f>
        <v>#REF!</v>
      </c>
      <c r="D14" s="111">
        <v>0</v>
      </c>
      <c r="E14" s="110" t="e">
        <f t="shared" si="0"/>
        <v>#REF!</v>
      </c>
      <c r="F14" s="111">
        <v>0</v>
      </c>
      <c r="G14" s="112" t="e">
        <f t="shared" si="0"/>
        <v>#REF!</v>
      </c>
      <c r="H14" s="111">
        <v>0</v>
      </c>
      <c r="I14" s="103" t="e">
        <f t="shared" si="0"/>
        <v>#REF!</v>
      </c>
      <c r="J14" s="113">
        <f t="shared" si="3"/>
        <v>0</v>
      </c>
      <c r="K14" s="114" t="e">
        <f t="shared" si="4"/>
        <v>#REF!</v>
      </c>
      <c r="L14" s="111">
        <v>0</v>
      </c>
      <c r="M14" s="112" t="e">
        <f t="shared" si="1"/>
        <v>#REF!</v>
      </c>
      <c r="N14" s="111">
        <v>0</v>
      </c>
      <c r="O14" s="176" t="e">
        <f t="shared" si="2"/>
        <v>#REF!</v>
      </c>
      <c r="P14" s="111">
        <v>0</v>
      </c>
      <c r="Q14" s="103" t="e">
        <f t="shared" si="5"/>
        <v>#REF!</v>
      </c>
      <c r="R14" s="113">
        <f t="shared" si="6"/>
        <v>0</v>
      </c>
      <c r="S14" s="115" t="e">
        <f t="shared" si="7"/>
        <v>#REF!</v>
      </c>
    </row>
    <row r="15" spans="1:19" x14ac:dyDescent="0.25">
      <c r="A15" t="s">
        <v>146</v>
      </c>
      <c r="B15" s="87" t="s">
        <v>156</v>
      </c>
      <c r="C15" s="109" t="e">
        <f>'UBS Vila Dalva'!#REF!+'UBS Sao Remo'!#REF!+'AMA e UBS Vila Sonia'!#REF!</f>
        <v>#REF!</v>
      </c>
      <c r="D15" s="111" t="e">
        <f>'UBS Vila Dalva'!#REF!+'AMA e UBS Vila Sonia'!#REF!</f>
        <v>#REF!</v>
      </c>
      <c r="E15" s="110" t="e">
        <f t="shared" si="0"/>
        <v>#REF!</v>
      </c>
      <c r="F15" s="111" t="e">
        <f>'UBS Vila Dalva'!#REF!+'AMA e UBS Vila Sonia'!#REF!</f>
        <v>#REF!</v>
      </c>
      <c r="G15" s="112" t="e">
        <f t="shared" si="0"/>
        <v>#REF!</v>
      </c>
      <c r="H15" s="111" t="e">
        <f>'UBS Vila Dalva'!#REF!+'AMA e UBS Vila Sonia'!#REF!</f>
        <v>#REF!</v>
      </c>
      <c r="I15" s="103" t="e">
        <f t="shared" si="0"/>
        <v>#REF!</v>
      </c>
      <c r="J15" s="113" t="e">
        <f t="shared" si="3"/>
        <v>#REF!</v>
      </c>
      <c r="K15" s="114" t="e">
        <f t="shared" si="4"/>
        <v>#REF!</v>
      </c>
      <c r="L15" s="111" t="e">
        <f>'UBS Vila Dalva'!#REF!+'AMA e UBS Vila Sonia'!#REF!</f>
        <v>#REF!</v>
      </c>
      <c r="M15" s="112" t="e">
        <f t="shared" si="1"/>
        <v>#REF!</v>
      </c>
      <c r="N15" s="111" t="e">
        <f>'UBS Vila Dalva'!#REF!+'AMA e UBS Vila Sonia'!#REF!</f>
        <v>#REF!</v>
      </c>
      <c r="O15" s="176" t="e">
        <f t="shared" si="2"/>
        <v>#REF!</v>
      </c>
      <c r="P15" s="111" t="e">
        <f>'UBS Vila Dalva'!#REF!+'AMA e UBS Vila Sonia'!#REF!</f>
        <v>#REF!</v>
      </c>
      <c r="Q15" s="103" t="e">
        <f t="shared" si="5"/>
        <v>#REF!</v>
      </c>
      <c r="R15" s="113" t="e">
        <f t="shared" si="6"/>
        <v>#REF!</v>
      </c>
      <c r="S15" s="115" t="e">
        <f t="shared" si="7"/>
        <v>#REF!</v>
      </c>
    </row>
    <row r="16" spans="1:19" ht="15.75" thickBot="1" x14ac:dyDescent="0.3">
      <c r="A16" t="s">
        <v>146</v>
      </c>
      <c r="B16" s="88" t="s">
        <v>155</v>
      </c>
      <c r="C16" s="116" t="e">
        <f>'UBS  e NASF Jardim Boa Vista'!#REF!+'UBS Real Parque'!#REF!+'UBS Sao Remo'!#REF!+'AMA e UBS Vila Sonia'!#REF!+'AMA_ UBS e NASF Paulo VI'!#REF!</f>
        <v>#REF!</v>
      </c>
      <c r="D16" s="118">
        <v>0</v>
      </c>
      <c r="E16" s="117" t="e">
        <f t="shared" si="0"/>
        <v>#REF!</v>
      </c>
      <c r="F16" s="118">
        <v>0</v>
      </c>
      <c r="G16" s="119" t="e">
        <f t="shared" si="0"/>
        <v>#REF!</v>
      </c>
      <c r="H16" s="118">
        <v>0</v>
      </c>
      <c r="I16" s="119" t="e">
        <f t="shared" si="0"/>
        <v>#REF!</v>
      </c>
      <c r="J16" s="120">
        <f t="shared" si="3"/>
        <v>0</v>
      </c>
      <c r="K16" s="121" t="e">
        <f t="shared" si="4"/>
        <v>#REF!</v>
      </c>
      <c r="L16" s="118">
        <v>0</v>
      </c>
      <c r="M16" s="119" t="e">
        <f t="shared" si="1"/>
        <v>#REF!</v>
      </c>
      <c r="N16" s="118">
        <v>0</v>
      </c>
      <c r="O16" s="177" t="e">
        <f t="shared" si="2"/>
        <v>#REF!</v>
      </c>
      <c r="P16" s="118">
        <v>0</v>
      </c>
      <c r="Q16" s="119" t="e">
        <f t="shared" si="5"/>
        <v>#REF!</v>
      </c>
      <c r="R16" s="120">
        <f t="shared" si="6"/>
        <v>0</v>
      </c>
      <c r="S16" s="122" t="e">
        <f t="shared" si="7"/>
        <v>#REF!</v>
      </c>
    </row>
    <row r="17" spans="1:19" ht="15.75" thickBot="1" x14ac:dyDescent="0.3">
      <c r="B17" s="173" t="s">
        <v>110</v>
      </c>
      <c r="C17" s="123" t="e">
        <f>SUM(C4:C16)</f>
        <v>#REF!</v>
      </c>
      <c r="D17" s="123" t="e">
        <f>SUM(D4:D16)</f>
        <v>#REF!</v>
      </c>
      <c r="E17" s="124" t="e">
        <f t="shared" si="0"/>
        <v>#REF!</v>
      </c>
      <c r="F17" s="123" t="e">
        <f>SUM(F4:F16)</f>
        <v>#REF!</v>
      </c>
      <c r="G17" s="126" t="e">
        <f>SUM(G7:G16)</f>
        <v>#REF!</v>
      </c>
      <c r="H17" s="125" t="e">
        <f>SUM(H4:H16)</f>
        <v>#REF!</v>
      </c>
      <c r="I17" s="126" t="e">
        <f>SUM(I4:I16)</f>
        <v>#REF!</v>
      </c>
      <c r="J17" s="127" t="e">
        <f>SUM(J4:J16)</f>
        <v>#REF!</v>
      </c>
      <c r="K17" s="128" t="e">
        <f>SUM(K7:K16)</f>
        <v>#REF!</v>
      </c>
      <c r="L17" s="125" t="e">
        <f t="shared" ref="L17:R17" si="8">SUM(L4:L16)</f>
        <v>#REF!</v>
      </c>
      <c r="M17" s="126" t="e">
        <f t="shared" si="8"/>
        <v>#REF!</v>
      </c>
      <c r="N17" s="125" t="e">
        <f t="shared" si="8"/>
        <v>#REF!</v>
      </c>
      <c r="O17" s="178" t="e">
        <f t="shared" si="8"/>
        <v>#REF!</v>
      </c>
      <c r="P17" s="125" t="e">
        <f t="shared" si="8"/>
        <v>#REF!</v>
      </c>
      <c r="Q17" s="126" t="e">
        <f t="shared" si="8"/>
        <v>#REF!</v>
      </c>
      <c r="R17" s="127" t="e">
        <f t="shared" si="8"/>
        <v>#REF!</v>
      </c>
      <c r="S17" s="129" t="e">
        <f t="shared" si="7"/>
        <v>#REF!</v>
      </c>
    </row>
    <row r="18" spans="1:19" ht="15.75" thickTop="1" x14ac:dyDescent="0.25">
      <c r="A18" t="s">
        <v>103</v>
      </c>
      <c r="B18" s="16" t="s">
        <v>168</v>
      </c>
      <c r="C18" s="100" t="e">
        <f>'UBS E NASF Malta Cardoso'!#REF!</f>
        <v>#REF!</v>
      </c>
      <c r="D18" s="102"/>
      <c r="E18" s="101" t="e">
        <f t="shared" si="0"/>
        <v>#REF!</v>
      </c>
      <c r="F18" s="102"/>
      <c r="G18" s="103"/>
      <c r="H18" s="102"/>
      <c r="I18" s="103"/>
      <c r="J18" s="104"/>
      <c r="K18" s="105"/>
      <c r="L18" s="102"/>
      <c r="M18" s="106"/>
      <c r="N18" s="107"/>
      <c r="O18" s="103"/>
      <c r="P18" s="102"/>
      <c r="Q18" s="103"/>
      <c r="R18" s="104"/>
      <c r="S18" s="108"/>
    </row>
    <row r="19" spans="1:19" x14ac:dyDescent="0.25">
      <c r="A19" t="s">
        <v>103</v>
      </c>
      <c r="B19" s="89" t="s">
        <v>169</v>
      </c>
      <c r="C19" s="109" t="e">
        <f>'AMA_ UBS e NASF Paulo VI'!#REF!</f>
        <v>#REF!</v>
      </c>
      <c r="D19" s="111"/>
      <c r="E19" s="110" t="e">
        <f t="shared" ref="E19:E47" si="9">D19-C19</f>
        <v>#REF!</v>
      </c>
      <c r="F19" s="111"/>
      <c r="G19" s="112"/>
      <c r="H19" s="111"/>
      <c r="I19" s="103"/>
      <c r="J19" s="113"/>
      <c r="K19" s="114"/>
      <c r="L19" s="111"/>
      <c r="M19" s="112"/>
      <c r="N19" s="111"/>
      <c r="O19" s="112"/>
      <c r="P19" s="111"/>
      <c r="Q19" s="103"/>
      <c r="R19" s="113"/>
      <c r="S19" s="115"/>
    </row>
    <row r="20" spans="1:19" x14ac:dyDescent="0.25">
      <c r="A20" t="s">
        <v>103</v>
      </c>
      <c r="B20" s="89" t="s">
        <v>170</v>
      </c>
      <c r="C20" s="109" t="e">
        <f>'AMA_ UBS e NASF Paulo VI'!#REF!</f>
        <v>#REF!</v>
      </c>
      <c r="D20" s="111"/>
      <c r="E20" s="110" t="e">
        <f t="shared" si="9"/>
        <v>#REF!</v>
      </c>
      <c r="F20" s="111"/>
      <c r="G20" s="112"/>
      <c r="H20" s="111"/>
      <c r="I20" s="103"/>
      <c r="J20" s="113"/>
      <c r="K20" s="114"/>
      <c r="L20" s="111"/>
      <c r="M20" s="112"/>
      <c r="N20" s="111"/>
      <c r="O20" s="112"/>
      <c r="P20" s="111"/>
      <c r="Q20" s="103"/>
      <c r="R20" s="113"/>
      <c r="S20" s="115"/>
    </row>
    <row r="21" spans="1:19" x14ac:dyDescent="0.25">
      <c r="A21" t="s">
        <v>103</v>
      </c>
      <c r="B21" s="89" t="s">
        <v>171</v>
      </c>
      <c r="C21" s="109" t="e">
        <f>'UBS e NASF Jardim D´Abril'!#REF!+'UBS E NASF Malta Cardoso'!#REF!</f>
        <v>#REF!</v>
      </c>
      <c r="D21" s="111"/>
      <c r="E21" s="110" t="e">
        <f t="shared" si="9"/>
        <v>#REF!</v>
      </c>
      <c r="F21" s="111"/>
      <c r="G21" s="112"/>
      <c r="H21" s="111"/>
      <c r="I21" s="103"/>
      <c r="J21" s="113"/>
      <c r="K21" s="114"/>
      <c r="L21" s="111"/>
      <c r="M21" s="112"/>
      <c r="N21" s="111"/>
      <c r="O21" s="112"/>
      <c r="P21" s="111"/>
      <c r="Q21" s="103"/>
      <c r="R21" s="113"/>
      <c r="S21" s="115"/>
    </row>
    <row r="22" spans="1:19" x14ac:dyDescent="0.25">
      <c r="A22" t="s">
        <v>103</v>
      </c>
      <c r="B22" s="89" t="s">
        <v>172</v>
      </c>
      <c r="C22" s="109" t="e">
        <f>'UBS e NASF Jardim D´Abril'!#REF!+'UBS E NASF Malta Cardoso'!#REF!+'AMA_ UBS e NASF Paulo VI'!#REF!</f>
        <v>#REF!</v>
      </c>
      <c r="D22" s="111"/>
      <c r="E22" s="110" t="e">
        <f t="shared" si="9"/>
        <v>#REF!</v>
      </c>
      <c r="F22" s="111"/>
      <c r="G22" s="112"/>
      <c r="H22" s="111"/>
      <c r="I22" s="103"/>
      <c r="J22" s="113"/>
      <c r="K22" s="114"/>
      <c r="L22" s="111"/>
      <c r="M22" s="112"/>
      <c r="N22" s="111"/>
      <c r="O22" s="112"/>
      <c r="P22" s="111"/>
      <c r="Q22" s="103"/>
      <c r="R22" s="113"/>
      <c r="S22" s="115"/>
    </row>
    <row r="23" spans="1:19" x14ac:dyDescent="0.25">
      <c r="A23" t="s">
        <v>103</v>
      </c>
      <c r="B23" s="89" t="s">
        <v>173</v>
      </c>
      <c r="C23" s="109" t="e">
        <f>'UBS e NASF Jardim D´Abril'!#REF!+'UBS E NASF Malta Cardoso'!#REF!+'AMA_ UBS e NASF Paulo VI'!#REF!</f>
        <v>#REF!</v>
      </c>
      <c r="D23" s="111"/>
      <c r="E23" s="110" t="e">
        <f t="shared" si="9"/>
        <v>#REF!</v>
      </c>
      <c r="F23" s="111"/>
      <c r="G23" s="112"/>
      <c r="H23" s="111"/>
      <c r="I23" s="103"/>
      <c r="J23" s="113"/>
      <c r="K23" s="114"/>
      <c r="L23" s="111"/>
      <c r="M23" s="112"/>
      <c r="N23" s="111"/>
      <c r="O23" s="112"/>
      <c r="P23" s="111"/>
      <c r="Q23" s="103"/>
      <c r="R23" s="113"/>
      <c r="S23" s="115"/>
    </row>
    <row r="24" spans="1:19" ht="15.75" thickBot="1" x14ac:dyDescent="0.3">
      <c r="A24" t="s">
        <v>103</v>
      </c>
      <c r="B24" s="90" t="s">
        <v>174</v>
      </c>
      <c r="C24" s="116" t="e">
        <f>'UBS E NASF Malta Cardoso'!#REF!+'AMA_ UBS e NASF Paulo VI'!#REF!</f>
        <v>#REF!</v>
      </c>
      <c r="D24" s="118"/>
      <c r="E24" s="117" t="e">
        <f t="shared" si="9"/>
        <v>#REF!</v>
      </c>
      <c r="F24" s="118"/>
      <c r="G24" s="119"/>
      <c r="H24" s="118"/>
      <c r="I24" s="119"/>
      <c r="J24" s="120"/>
      <c r="K24" s="121"/>
      <c r="L24" s="118"/>
      <c r="M24" s="112"/>
      <c r="N24" s="118"/>
      <c r="O24" s="119"/>
      <c r="P24" s="118"/>
      <c r="Q24" s="119"/>
      <c r="R24" s="120"/>
      <c r="S24" s="122"/>
    </row>
    <row r="25" spans="1:19" ht="15.75" thickBot="1" x14ac:dyDescent="0.3">
      <c r="B25" s="173" t="s">
        <v>109</v>
      </c>
      <c r="C25" s="123" t="e">
        <f>SUM(C18:C24)</f>
        <v>#REF!</v>
      </c>
      <c r="D25" s="125"/>
      <c r="E25" s="124" t="e">
        <f t="shared" si="9"/>
        <v>#REF!</v>
      </c>
      <c r="F25" s="125"/>
      <c r="G25" s="126"/>
      <c r="H25" s="125"/>
      <c r="I25" s="126"/>
      <c r="J25" s="127"/>
      <c r="K25" s="128"/>
      <c r="L25" s="125"/>
      <c r="M25" s="130"/>
      <c r="N25" s="125"/>
      <c r="O25" s="126"/>
      <c r="P25" s="125"/>
      <c r="Q25" s="126"/>
      <c r="R25" s="127"/>
      <c r="S25" s="129"/>
    </row>
    <row r="26" spans="1:19" ht="15.75" thickTop="1" x14ac:dyDescent="0.25">
      <c r="A26" t="s">
        <v>104</v>
      </c>
      <c r="B26" s="16" t="s">
        <v>163</v>
      </c>
      <c r="C26" s="100" t="e">
        <f>'UBS  e NASF Jardim Boa Vista'!#REF!+'UBS E NASF Malta Cardoso'!#REF!+'UBS Real Parque'!#REF!</f>
        <v>#REF!</v>
      </c>
      <c r="D26" s="107"/>
      <c r="E26" s="131" t="e">
        <f t="shared" si="9"/>
        <v>#REF!</v>
      </c>
      <c r="F26" s="107"/>
      <c r="G26" s="106"/>
      <c r="H26" s="107"/>
      <c r="I26" s="106"/>
      <c r="J26" s="104"/>
      <c r="K26" s="105"/>
      <c r="L26" s="107"/>
      <c r="M26" s="106"/>
      <c r="N26" s="107"/>
      <c r="O26" s="106"/>
      <c r="P26" s="107"/>
      <c r="Q26" s="106"/>
      <c r="R26" s="104"/>
      <c r="S26" s="108"/>
    </row>
    <row r="27" spans="1:19" x14ac:dyDescent="0.25">
      <c r="A27" t="s">
        <v>104</v>
      </c>
      <c r="B27" s="89" t="s">
        <v>162</v>
      </c>
      <c r="C27" s="109" t="e">
        <f>'UBS Vila Dalva'!#REF!+'UBS E NASF Malta Cardoso'!#REF!+'UBS Real Parque'!#REF!+'UBS Sao Remo'!#REF!+'AMA e UBS Vila Sonia'!#REF!</f>
        <v>#REF!</v>
      </c>
      <c r="D27" s="111"/>
      <c r="E27" s="110" t="e">
        <f t="shared" si="9"/>
        <v>#REF!</v>
      </c>
      <c r="F27" s="111"/>
      <c r="G27" s="112"/>
      <c r="H27" s="111"/>
      <c r="I27" s="106"/>
      <c r="J27" s="113"/>
      <c r="K27" s="114"/>
      <c r="L27" s="111"/>
      <c r="M27" s="112"/>
      <c r="N27" s="111"/>
      <c r="O27" s="112"/>
      <c r="P27" s="111"/>
      <c r="Q27" s="106"/>
      <c r="R27" s="113"/>
      <c r="S27" s="115"/>
    </row>
    <row r="28" spans="1:19" x14ac:dyDescent="0.25">
      <c r="A28" t="s">
        <v>104</v>
      </c>
      <c r="B28" s="89" t="s">
        <v>175</v>
      </c>
      <c r="C28" s="109" t="e">
        <f>'UBS Vila Dalva'!#REF!+'UBS  e NASF Jardim Boa Vista'!#REF!+'UBS E NASF Malta Cardoso'!#REF!+'AMA e UBS Vila Sonia'!#REF!+'AMA_ UBS e NASF Paulo VI'!#REF!+'UBS Real Parque'!#REF!+' AMA e UBS Sao Jorge'!#REF!</f>
        <v>#REF!</v>
      </c>
      <c r="D28" s="111"/>
      <c r="E28" s="110" t="e">
        <f t="shared" si="9"/>
        <v>#REF!</v>
      </c>
      <c r="F28" s="111"/>
      <c r="G28" s="112"/>
      <c r="H28" s="111"/>
      <c r="I28" s="106"/>
      <c r="J28" s="113"/>
      <c r="K28" s="114"/>
      <c r="L28" s="111"/>
      <c r="M28" s="112"/>
      <c r="N28" s="111"/>
      <c r="O28" s="112"/>
      <c r="P28" s="111"/>
      <c r="Q28" s="106"/>
      <c r="R28" s="113"/>
      <c r="S28" s="115"/>
    </row>
    <row r="29" spans="1:19" x14ac:dyDescent="0.25">
      <c r="A29" t="s">
        <v>104</v>
      </c>
      <c r="B29" s="89" t="s">
        <v>160</v>
      </c>
      <c r="C29" s="109" t="e">
        <f>'UBS Vila Dalva'!#REF!+'UBS  e NASF Jardim Boa Vista'!#REF!+'UBS E NASF Malta Cardoso'!#REF!+'UBS Real Parque'!#REF!+'UBS Sao Remo'!#REF!+'AMA e UBS Vila Sonia'!#REF!+'AMA_ UBS e NASF Paulo VI'!#REF!+' AMA e UBS Sao Jorge'!#REF!</f>
        <v>#REF!</v>
      </c>
      <c r="D29" s="111"/>
      <c r="E29" s="110" t="e">
        <f t="shared" si="9"/>
        <v>#REF!</v>
      </c>
      <c r="F29" s="111"/>
      <c r="G29" s="112"/>
      <c r="H29" s="111"/>
      <c r="I29" s="106"/>
      <c r="J29" s="113"/>
      <c r="K29" s="114"/>
      <c r="L29" s="111"/>
      <c r="M29" s="112"/>
      <c r="N29" s="111"/>
      <c r="O29" s="112"/>
      <c r="P29" s="111"/>
      <c r="Q29" s="106"/>
      <c r="R29" s="113"/>
      <c r="S29" s="115"/>
    </row>
    <row r="30" spans="1:19" x14ac:dyDescent="0.25">
      <c r="A30" t="s">
        <v>104</v>
      </c>
      <c r="B30" s="89" t="s">
        <v>159</v>
      </c>
      <c r="C30" s="109" t="e">
        <f>'UBS E NASF Malta Cardoso'!#REF!+'UBS Real Parque'!#REF!+'UBS Sao Remo'!#REF!+'AMA e UBS Vila Sonia'!#REF!+'AMA_ UBS e NASF Paulo VI'!#REF!+' AMA e UBS Sao Jorge'!#REF!</f>
        <v>#REF!</v>
      </c>
      <c r="D30" s="111"/>
      <c r="E30" s="110" t="e">
        <f t="shared" si="9"/>
        <v>#REF!</v>
      </c>
      <c r="F30" s="111"/>
      <c r="G30" s="112"/>
      <c r="H30" s="111"/>
      <c r="I30" s="106"/>
      <c r="J30" s="113"/>
      <c r="K30" s="114"/>
      <c r="L30" s="111"/>
      <c r="M30" s="112"/>
      <c r="N30" s="111"/>
      <c r="O30" s="112"/>
      <c r="P30" s="111"/>
      <c r="Q30" s="106"/>
      <c r="R30" s="113"/>
      <c r="S30" s="115"/>
    </row>
    <row r="31" spans="1:19" x14ac:dyDescent="0.25">
      <c r="A31" t="s">
        <v>104</v>
      </c>
      <c r="B31" s="89" t="s">
        <v>158</v>
      </c>
      <c r="C31" s="109" t="e">
        <f>'UBS Vila Dalva'!#REF!+'UBS  e NASF Jardim Boa Vista'!#REF!+'UBS Real Parque'!#REF!+'UBS Sao Remo'!#REF!+'AMA e UBS Vila Sonia'!#REF!+'AMA_ UBS e NASF Paulo VI'!#REF!+' AMA e UBS Sao Jorge'!#REF!</f>
        <v>#REF!</v>
      </c>
      <c r="D31" s="111"/>
      <c r="E31" s="110" t="e">
        <f t="shared" si="9"/>
        <v>#REF!</v>
      </c>
      <c r="F31" s="111"/>
      <c r="G31" s="112"/>
      <c r="H31" s="111"/>
      <c r="I31" s="106"/>
      <c r="J31" s="113"/>
      <c r="K31" s="114"/>
      <c r="L31" s="111"/>
      <c r="M31" s="112"/>
      <c r="N31" s="111"/>
      <c r="O31" s="112"/>
      <c r="P31" s="111"/>
      <c r="Q31" s="106"/>
      <c r="R31" s="113"/>
      <c r="S31" s="115"/>
    </row>
    <row r="32" spans="1:19" x14ac:dyDescent="0.25">
      <c r="A32" t="s">
        <v>104</v>
      </c>
      <c r="B32" s="89" t="s">
        <v>157</v>
      </c>
      <c r="C32" s="109" t="e">
        <f>'AMA e UBS Vila Sonia'!#REF!</f>
        <v>#REF!</v>
      </c>
      <c r="D32" s="111"/>
      <c r="E32" s="110" t="e">
        <f t="shared" si="9"/>
        <v>#REF!</v>
      </c>
      <c r="F32" s="111"/>
      <c r="G32" s="112"/>
      <c r="H32" s="111"/>
      <c r="I32" s="106"/>
      <c r="J32" s="113"/>
      <c r="K32" s="114"/>
      <c r="L32" s="111"/>
      <c r="M32" s="112"/>
      <c r="N32" s="111"/>
      <c r="O32" s="112"/>
      <c r="P32" s="111"/>
      <c r="Q32" s="106"/>
      <c r="R32" s="113"/>
      <c r="S32" s="115"/>
    </row>
    <row r="33" spans="1:19" x14ac:dyDescent="0.25">
      <c r="A33" t="s">
        <v>104</v>
      </c>
      <c r="B33" s="89" t="s">
        <v>156</v>
      </c>
      <c r="C33" s="109" t="e">
        <f>'UBS Vila Dalva'!#REF!+'UBS Sao Remo'!#REF!+'AMA e UBS Vila Sonia'!#REF!</f>
        <v>#REF!</v>
      </c>
      <c r="D33" s="111"/>
      <c r="E33" s="110" t="e">
        <f t="shared" si="9"/>
        <v>#REF!</v>
      </c>
      <c r="F33" s="111"/>
      <c r="G33" s="112"/>
      <c r="H33" s="111"/>
      <c r="I33" s="106"/>
      <c r="J33" s="113"/>
      <c r="K33" s="114"/>
      <c r="L33" s="111"/>
      <c r="M33" s="112"/>
      <c r="N33" s="111"/>
      <c r="O33" s="112"/>
      <c r="P33" s="111"/>
      <c r="Q33" s="106"/>
      <c r="R33" s="113"/>
      <c r="S33" s="115"/>
    </row>
    <row r="34" spans="1:19" x14ac:dyDescent="0.25">
      <c r="A34" t="s">
        <v>104</v>
      </c>
      <c r="B34" s="89" t="s">
        <v>155</v>
      </c>
      <c r="C34" s="109" t="e">
        <f>'UBS  e NASF Jardim Boa Vista'!#REF!+'UBS E NASF Malta Cardoso'!#REF!+'UBS Real Parque'!#REF!+'UBS Sao Remo'!#REF!+'AMA e UBS Vila Sonia'!#REF!+'AMA_ UBS e NASF Paulo VI'!#REF!</f>
        <v>#REF!</v>
      </c>
      <c r="D34" s="111"/>
      <c r="E34" s="110" t="e">
        <f>D34-C34</f>
        <v>#REF!</v>
      </c>
      <c r="F34" s="111"/>
      <c r="G34" s="112"/>
      <c r="H34" s="111"/>
      <c r="I34" s="106"/>
      <c r="J34" s="113"/>
      <c r="K34" s="114"/>
      <c r="L34" s="111"/>
      <c r="M34" s="112"/>
      <c r="N34" s="111"/>
      <c r="O34" s="112"/>
      <c r="P34" s="111"/>
      <c r="Q34" s="106"/>
      <c r="R34" s="113"/>
      <c r="S34" s="115"/>
    </row>
    <row r="35" spans="1:19" x14ac:dyDescent="0.25">
      <c r="A35" t="s">
        <v>104</v>
      </c>
      <c r="B35" s="89" t="s">
        <v>154</v>
      </c>
      <c r="C35" s="109" t="e">
        <f>'UBS E NASF Malta Cardoso'!#REF!+'AMA e UBS Vila Sonia'!#REF!+'AMA_ UBS e NASF Paulo VI'!#REF!</f>
        <v>#REF!</v>
      </c>
      <c r="D35" s="111"/>
      <c r="E35" s="110" t="e">
        <f t="shared" si="9"/>
        <v>#REF!</v>
      </c>
      <c r="F35" s="111"/>
      <c r="G35" s="112"/>
      <c r="H35" s="111"/>
      <c r="I35" s="106"/>
      <c r="J35" s="113"/>
      <c r="K35" s="114"/>
      <c r="L35" s="111"/>
      <c r="M35" s="112"/>
      <c r="N35" s="111"/>
      <c r="O35" s="112"/>
      <c r="P35" s="111"/>
      <c r="Q35" s="106"/>
      <c r="R35" s="113"/>
      <c r="S35" s="115"/>
    </row>
    <row r="36" spans="1:19" x14ac:dyDescent="0.25">
      <c r="A36" t="s">
        <v>104</v>
      </c>
      <c r="B36" s="89" t="s">
        <v>153</v>
      </c>
      <c r="C36" s="109" t="e">
        <f>'UBS E NASF Malta Cardoso'!#REF!+'UBS E NASF Malta Cardoso'!#REF!</f>
        <v>#REF!</v>
      </c>
      <c r="D36" s="111"/>
      <c r="E36" s="110" t="e">
        <f t="shared" si="9"/>
        <v>#REF!</v>
      </c>
      <c r="F36" s="111"/>
      <c r="G36" s="112"/>
      <c r="H36" s="111"/>
      <c r="I36" s="106"/>
      <c r="J36" s="113"/>
      <c r="K36" s="114"/>
      <c r="L36" s="111"/>
      <c r="M36" s="112"/>
      <c r="N36" s="111"/>
      <c r="O36" s="112"/>
      <c r="P36" s="111"/>
      <c r="Q36" s="106"/>
      <c r="R36" s="113"/>
      <c r="S36" s="115"/>
    </row>
    <row r="37" spans="1:19" ht="15.75" thickBot="1" x14ac:dyDescent="0.3">
      <c r="A37" t="s">
        <v>104</v>
      </c>
      <c r="B37" s="90" t="s">
        <v>152</v>
      </c>
      <c r="C37" s="116" t="e">
        <f>'UBS  e NASF Jardim Boa Vista'!#REF!</f>
        <v>#REF!</v>
      </c>
      <c r="D37" s="118"/>
      <c r="E37" s="117" t="e">
        <f t="shared" si="9"/>
        <v>#REF!</v>
      </c>
      <c r="F37" s="118"/>
      <c r="G37" s="119"/>
      <c r="H37" s="118"/>
      <c r="I37" s="119"/>
      <c r="J37" s="120"/>
      <c r="K37" s="121"/>
      <c r="L37" s="118"/>
      <c r="M37" s="119"/>
      <c r="N37" s="118"/>
      <c r="O37" s="119"/>
      <c r="P37" s="118"/>
      <c r="Q37" s="119"/>
      <c r="R37" s="120"/>
      <c r="S37" s="122"/>
    </row>
    <row r="38" spans="1:19" ht="15.75" thickBot="1" x14ac:dyDescent="0.3">
      <c r="B38" s="173" t="s">
        <v>108</v>
      </c>
      <c r="C38" s="123" t="e">
        <f>SUM(C26:C37)</f>
        <v>#REF!</v>
      </c>
      <c r="D38" s="125"/>
      <c r="E38" s="124" t="e">
        <f t="shared" si="9"/>
        <v>#REF!</v>
      </c>
      <c r="F38" s="125"/>
      <c r="G38" s="126"/>
      <c r="H38" s="125"/>
      <c r="I38" s="126"/>
      <c r="J38" s="127"/>
      <c r="K38" s="128"/>
      <c r="L38" s="125"/>
      <c r="M38" s="126"/>
      <c r="N38" s="125"/>
      <c r="O38" s="126"/>
      <c r="P38" s="125"/>
      <c r="Q38" s="126"/>
      <c r="R38" s="127"/>
      <c r="S38" s="129"/>
    </row>
    <row r="39" spans="1:19" ht="15.75" thickTop="1" x14ac:dyDescent="0.25">
      <c r="A39" t="s">
        <v>99</v>
      </c>
      <c r="B39" s="16" t="s">
        <v>151</v>
      </c>
      <c r="C39" s="100" t="e">
        <f>'AMA e UBS Vila Sonia'!#REF!+'AMA_ UBS e NASF Paulo VI'!#REF!+' AMA e UBS Sao Jorge'!#REF!</f>
        <v>#REF!</v>
      </c>
      <c r="D39" s="107"/>
      <c r="E39" s="131" t="e">
        <f t="shared" si="9"/>
        <v>#REF!</v>
      </c>
      <c r="F39" s="107"/>
      <c r="G39" s="106"/>
      <c r="H39" s="107"/>
      <c r="I39" s="106"/>
      <c r="J39" s="104"/>
      <c r="K39" s="105"/>
      <c r="L39" s="107"/>
      <c r="M39" s="106"/>
      <c r="N39" s="107"/>
      <c r="O39" s="106"/>
      <c r="P39" s="107"/>
      <c r="Q39" s="106"/>
      <c r="R39" s="104"/>
      <c r="S39" s="108"/>
    </row>
    <row r="40" spans="1:19" ht="15.75" thickBot="1" x14ac:dyDescent="0.3">
      <c r="A40" t="s">
        <v>99</v>
      </c>
      <c r="B40" s="90" t="s">
        <v>147</v>
      </c>
      <c r="C40" s="179" t="e">
        <f>'AMA e UBS Vila Sonia'!#REF!+'AMA_ UBS e NASF Paulo VI'!#REF!+' AMA e UBS Sao Jorge'!#REF!</f>
        <v>#REF!</v>
      </c>
      <c r="D40" s="118"/>
      <c r="E40" s="117" t="e">
        <f t="shared" si="9"/>
        <v>#REF!</v>
      </c>
      <c r="F40" s="118"/>
      <c r="G40" s="119"/>
      <c r="H40" s="118"/>
      <c r="I40" s="119"/>
      <c r="J40" s="120"/>
      <c r="K40" s="121"/>
      <c r="L40" s="118"/>
      <c r="M40" s="119"/>
      <c r="N40" s="118"/>
      <c r="O40" s="119"/>
      <c r="P40" s="118"/>
      <c r="Q40" s="119"/>
      <c r="R40" s="120"/>
      <c r="S40" s="122"/>
    </row>
    <row r="41" spans="1:19" ht="15.75" thickBot="1" x14ac:dyDescent="0.3">
      <c r="B41" s="174" t="s">
        <v>111</v>
      </c>
      <c r="C41" s="132" t="e">
        <f>SUM(C39:C40)</f>
        <v>#REF!</v>
      </c>
      <c r="D41" s="134"/>
      <c r="E41" s="133" t="e">
        <f t="shared" si="9"/>
        <v>#REF!</v>
      </c>
      <c r="F41" s="134"/>
      <c r="G41" s="130"/>
      <c r="H41" s="134"/>
      <c r="I41" s="130"/>
      <c r="J41" s="135"/>
      <c r="K41" s="136"/>
      <c r="L41" s="134"/>
      <c r="M41" s="130"/>
      <c r="N41" s="134"/>
      <c r="O41" s="130"/>
      <c r="P41" s="134"/>
      <c r="Q41" s="130"/>
      <c r="R41" s="135"/>
      <c r="S41" s="137"/>
    </row>
    <row r="42" spans="1:19" ht="15.75" thickTop="1" x14ac:dyDescent="0.25">
      <c r="A42" t="s">
        <v>102</v>
      </c>
      <c r="B42" s="92" t="s">
        <v>150</v>
      </c>
      <c r="C42" s="100" t="e">
        <f>'PS BAND'!#REF!</f>
        <v>#REF!</v>
      </c>
      <c r="D42" s="107"/>
      <c r="E42" s="131" t="e">
        <f t="shared" si="9"/>
        <v>#REF!</v>
      </c>
      <c r="F42" s="107"/>
      <c r="G42" s="106"/>
      <c r="H42" s="107"/>
      <c r="I42" s="106"/>
      <c r="J42" s="104"/>
      <c r="K42" s="105"/>
      <c r="L42" s="107"/>
      <c r="M42" s="106"/>
      <c r="N42" s="107"/>
      <c r="O42" s="106"/>
      <c r="P42" s="107"/>
      <c r="Q42" s="106"/>
      <c r="R42" s="104"/>
      <c r="S42" s="108"/>
    </row>
    <row r="43" spans="1:19" x14ac:dyDescent="0.25">
      <c r="A43" t="s">
        <v>102</v>
      </c>
      <c r="B43" s="92" t="s">
        <v>122</v>
      </c>
      <c r="C43" s="109" t="e">
        <f>'PS BAND'!#REF!</f>
        <v>#REF!</v>
      </c>
      <c r="D43" s="111"/>
      <c r="E43" s="110" t="e">
        <f t="shared" si="9"/>
        <v>#REF!</v>
      </c>
      <c r="F43" s="111"/>
      <c r="G43" s="112"/>
      <c r="H43" s="111"/>
      <c r="I43" s="106"/>
      <c r="J43" s="113"/>
      <c r="K43" s="114"/>
      <c r="L43" s="111"/>
      <c r="M43" s="112"/>
      <c r="N43" s="111"/>
      <c r="O43" s="112"/>
      <c r="P43" s="111"/>
      <c r="Q43" s="106"/>
      <c r="R43" s="113"/>
      <c r="S43" s="115"/>
    </row>
    <row r="44" spans="1:19" x14ac:dyDescent="0.25">
      <c r="A44" t="s">
        <v>102</v>
      </c>
      <c r="B44" s="93" t="s">
        <v>148</v>
      </c>
      <c r="C44" s="109" t="e">
        <f>'PS BAND'!#REF!</f>
        <v>#REF!</v>
      </c>
      <c r="D44" s="111"/>
      <c r="E44" s="110" t="e">
        <f t="shared" si="9"/>
        <v>#REF!</v>
      </c>
      <c r="F44" s="111"/>
      <c r="G44" s="112"/>
      <c r="H44" s="111"/>
      <c r="I44" s="106"/>
      <c r="J44" s="113"/>
      <c r="K44" s="114"/>
      <c r="L44" s="111"/>
      <c r="M44" s="112"/>
      <c r="N44" s="111"/>
      <c r="O44" s="112"/>
      <c r="P44" s="111"/>
      <c r="Q44" s="106"/>
      <c r="R44" s="113"/>
      <c r="S44" s="115"/>
    </row>
    <row r="45" spans="1:19" x14ac:dyDescent="0.25">
      <c r="A45" t="s">
        <v>102</v>
      </c>
      <c r="B45" s="93" t="s">
        <v>149</v>
      </c>
      <c r="C45" s="109" t="e">
        <f>'PS BAND'!#REF!</f>
        <v>#REF!</v>
      </c>
      <c r="D45" s="111"/>
      <c r="E45" s="110" t="e">
        <f t="shared" si="9"/>
        <v>#REF!</v>
      </c>
      <c r="F45" s="111"/>
      <c r="G45" s="112"/>
      <c r="H45" s="111"/>
      <c r="I45" s="106"/>
      <c r="J45" s="113"/>
      <c r="K45" s="114"/>
      <c r="L45" s="111"/>
      <c r="M45" s="112"/>
      <c r="N45" s="111"/>
      <c r="O45" s="112"/>
      <c r="P45" s="111"/>
      <c r="Q45" s="106"/>
      <c r="R45" s="113"/>
      <c r="S45" s="115"/>
    </row>
    <row r="46" spans="1:19" ht="15.75" thickBot="1" x14ac:dyDescent="0.3">
      <c r="A46" t="s">
        <v>102</v>
      </c>
      <c r="B46" s="94" t="s">
        <v>123</v>
      </c>
      <c r="C46" s="109" t="e">
        <f>'PS BAND'!#REF!</f>
        <v>#REF!</v>
      </c>
      <c r="D46" s="111"/>
      <c r="E46" s="110" t="e">
        <f t="shared" si="9"/>
        <v>#REF!</v>
      </c>
      <c r="F46" s="111"/>
      <c r="G46" s="112"/>
      <c r="H46" s="111"/>
      <c r="I46" s="106"/>
      <c r="J46" s="113"/>
      <c r="K46" s="114"/>
      <c r="L46" s="111"/>
      <c r="M46" s="112"/>
      <c r="N46" s="111"/>
      <c r="O46" s="112"/>
      <c r="P46" s="111"/>
      <c r="Q46" s="106"/>
      <c r="R46" s="113"/>
      <c r="S46" s="115"/>
    </row>
    <row r="47" spans="1:19" ht="15.75" thickBot="1" x14ac:dyDescent="0.3">
      <c r="B47" s="174" t="s">
        <v>107</v>
      </c>
      <c r="C47" s="132" t="e">
        <f>SUM(C42:C46)</f>
        <v>#REF!</v>
      </c>
      <c r="D47" s="134"/>
      <c r="E47" s="133" t="e">
        <f t="shared" si="9"/>
        <v>#REF!</v>
      </c>
      <c r="F47" s="134"/>
      <c r="G47" s="130"/>
      <c r="H47" s="134"/>
      <c r="I47" s="130"/>
      <c r="J47" s="135"/>
      <c r="K47" s="136"/>
      <c r="L47" s="134"/>
      <c r="M47" s="130"/>
      <c r="N47" s="134"/>
      <c r="O47" s="130"/>
      <c r="P47" s="134"/>
      <c r="Q47" s="130"/>
      <c r="R47" s="135"/>
      <c r="S47" s="137"/>
    </row>
    <row r="48" spans="1:19" ht="15.75" thickTop="1" x14ac:dyDescent="0.25"/>
  </sheetData>
  <sortState xmlns:xlrd2="http://schemas.microsoft.com/office/spreadsheetml/2017/richdata2" ref="B27:B121">
    <sortCondition ref="B27:B121"/>
  </sortState>
  <mergeCells count="3">
    <mergeCell ref="B2:B3"/>
    <mergeCell ref="C2:C3"/>
    <mergeCell ref="D2:S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S77"/>
  <sheetViews>
    <sheetView workbookViewId="0">
      <pane ySplit="4" topLeftCell="A50" activePane="bottomLeft" state="frozen"/>
      <selection activeCell="B1" sqref="B1"/>
      <selection pane="bottomLeft" activeCell="D4" sqref="D4:S4"/>
    </sheetView>
  </sheetViews>
  <sheetFormatPr defaultRowHeight="15" x14ac:dyDescent="0.25"/>
  <cols>
    <col min="1" max="1" width="11" bestFit="1" customWidth="1"/>
    <col min="2" max="2" width="37.140625" customWidth="1"/>
    <col min="3" max="3" width="9.7109375" style="95" customWidth="1"/>
    <col min="4" max="4" width="8" style="4" customWidth="1"/>
    <col min="5" max="5" width="8.140625" style="4" bestFit="1" customWidth="1"/>
    <col min="6" max="6" width="7.7109375" style="4" bestFit="1" customWidth="1"/>
    <col min="7" max="7" width="9" style="4" customWidth="1"/>
    <col min="8" max="8" width="7.85546875" style="4" bestFit="1" customWidth="1"/>
    <col min="9" max="9" width="9.140625" style="4"/>
    <col min="10" max="10" width="10" style="95" customWidth="1"/>
    <col min="11" max="11" width="9.140625" style="4"/>
    <col min="12" max="12" width="7.5703125" style="4" bestFit="1" customWidth="1"/>
    <col min="13" max="13" width="8.140625" style="4" bestFit="1" customWidth="1"/>
    <col min="14" max="14" width="7.5703125" style="4" bestFit="1" customWidth="1"/>
    <col min="15" max="15" width="8.140625" style="4" bestFit="1" customWidth="1"/>
    <col min="16" max="16" width="7.5703125" style="4" bestFit="1" customWidth="1"/>
    <col min="17" max="17" width="8.140625" style="4" bestFit="1" customWidth="1"/>
    <col min="18" max="18" width="10" style="95" customWidth="1"/>
    <col min="19" max="19" width="9.140625" style="4"/>
  </cols>
  <sheetData>
    <row r="1" spans="1:19" ht="18" x14ac:dyDescent="0.35">
      <c r="A1" s="180" t="s">
        <v>132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38"/>
      <c r="O1" s="138"/>
    </row>
    <row r="2" spans="1:19" ht="18" x14ac:dyDescent="0.35">
      <c r="A2" s="180" t="s">
        <v>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38"/>
      <c r="O2" s="138"/>
    </row>
    <row r="3" spans="1:19" ht="15.75" customHeight="1" x14ac:dyDescent="0.25">
      <c r="A3" t="s">
        <v>19</v>
      </c>
      <c r="B3" s="189" t="s">
        <v>21</v>
      </c>
      <c r="C3" s="186" t="s">
        <v>20</v>
      </c>
      <c r="D3" s="187"/>
      <c r="E3" s="187"/>
      <c r="F3" s="187"/>
      <c r="G3" s="187"/>
      <c r="H3" s="188"/>
      <c r="I3" s="188"/>
      <c r="J3" s="187"/>
      <c r="K3" s="187"/>
      <c r="L3" s="187"/>
      <c r="M3" s="187"/>
    </row>
    <row r="4" spans="1:19" ht="15.75" x14ac:dyDescent="0.25">
      <c r="A4" s="5"/>
      <c r="B4" s="190"/>
      <c r="C4" s="186"/>
      <c r="D4" s="84"/>
      <c r="E4" s="162"/>
      <c r="F4" s="84"/>
      <c r="G4" s="162"/>
      <c r="H4" s="84"/>
      <c r="I4" s="162"/>
      <c r="J4" s="85"/>
      <c r="K4" s="85"/>
      <c r="L4" s="84"/>
      <c r="M4" s="162"/>
      <c r="N4" s="84"/>
      <c r="O4" s="162"/>
      <c r="P4" s="84"/>
      <c r="Q4" s="162"/>
      <c r="R4" s="85"/>
      <c r="S4" s="85"/>
    </row>
    <row r="5" spans="1:19" x14ac:dyDescent="0.25">
      <c r="A5" s="6" t="s">
        <v>22</v>
      </c>
      <c r="B5" s="23" t="s">
        <v>23</v>
      </c>
      <c r="C5" s="23"/>
      <c r="D5" s="23"/>
      <c r="E5" s="23"/>
      <c r="F5" s="23"/>
      <c r="G5" s="23"/>
      <c r="H5" s="181"/>
      <c r="I5" s="181"/>
      <c r="J5" s="23"/>
      <c r="K5" s="23"/>
      <c r="L5" s="23"/>
      <c r="M5" s="23"/>
    </row>
    <row r="6" spans="1:19" ht="15" customHeight="1" x14ac:dyDescent="0.25">
      <c r="A6" s="7">
        <v>4</v>
      </c>
      <c r="B6" s="14" t="s">
        <v>24</v>
      </c>
      <c r="C6" s="163"/>
      <c r="D6" s="139"/>
      <c r="E6" s="12"/>
      <c r="F6" s="139"/>
      <c r="G6" s="12"/>
      <c r="H6" s="139"/>
      <c r="I6" s="12"/>
      <c r="J6" s="153"/>
      <c r="K6" s="13"/>
      <c r="L6" s="139"/>
      <c r="M6" s="12"/>
      <c r="N6" s="139"/>
      <c r="O6" s="12"/>
      <c r="P6" s="139"/>
      <c r="Q6" s="12"/>
      <c r="R6" s="153"/>
      <c r="S6" s="13"/>
    </row>
    <row r="7" spans="1:19" ht="15" customHeight="1" x14ac:dyDescent="0.25">
      <c r="A7" s="7">
        <v>6</v>
      </c>
      <c r="B7" s="14" t="s">
        <v>25</v>
      </c>
      <c r="C7" s="163"/>
      <c r="D7" s="139"/>
      <c r="E7" s="12"/>
      <c r="F7" s="139"/>
      <c r="G7" s="12"/>
      <c r="H7" s="139"/>
      <c r="I7" s="12"/>
      <c r="J7" s="153"/>
      <c r="K7" s="13"/>
      <c r="L7" s="139"/>
      <c r="M7" s="12"/>
      <c r="N7" s="139"/>
      <c r="O7" s="12"/>
      <c r="P7" s="139"/>
      <c r="Q7" s="12"/>
      <c r="R7" s="153"/>
      <c r="S7" s="13"/>
    </row>
    <row r="8" spans="1:19" ht="15" customHeight="1" x14ac:dyDescent="0.25">
      <c r="A8" s="7">
        <v>5</v>
      </c>
      <c r="B8" s="14" t="s">
        <v>27</v>
      </c>
      <c r="C8" s="163"/>
      <c r="D8" s="139"/>
      <c r="E8" s="12"/>
      <c r="F8" s="139"/>
      <c r="G8" s="12"/>
      <c r="H8" s="139"/>
      <c r="I8" s="12"/>
      <c r="J8" s="153"/>
      <c r="K8" s="13"/>
      <c r="L8" s="139"/>
      <c r="M8" s="12"/>
      <c r="N8" s="139"/>
      <c r="O8" s="12"/>
      <c r="P8" s="139"/>
      <c r="Q8" s="12"/>
      <c r="R8" s="153"/>
      <c r="S8" s="13"/>
    </row>
    <row r="9" spans="1:19" ht="15" customHeight="1" x14ac:dyDescent="0.25">
      <c r="A9" s="7">
        <v>6</v>
      </c>
      <c r="B9" s="14" t="s">
        <v>29</v>
      </c>
      <c r="C9" s="163"/>
      <c r="D9" s="139"/>
      <c r="E9" s="12"/>
      <c r="F9" s="139"/>
      <c r="G9" s="12"/>
      <c r="H9" s="139"/>
      <c r="I9" s="12"/>
      <c r="J9" s="153"/>
      <c r="K9" s="13"/>
      <c r="L9" s="139"/>
      <c r="M9" s="12"/>
      <c r="N9" s="139"/>
      <c r="O9" s="12"/>
      <c r="P9" s="139"/>
      <c r="Q9" s="12"/>
      <c r="R9" s="153"/>
      <c r="S9" s="13"/>
    </row>
    <row r="10" spans="1:19" ht="15" customHeight="1" x14ac:dyDescent="0.25">
      <c r="A10" s="7">
        <v>6</v>
      </c>
      <c r="B10" s="14" t="s">
        <v>30</v>
      </c>
      <c r="C10" s="163"/>
      <c r="D10" s="139"/>
      <c r="E10" s="12"/>
      <c r="F10" s="139"/>
      <c r="G10" s="12"/>
      <c r="H10" s="139"/>
      <c r="I10" s="12"/>
      <c r="J10" s="153"/>
      <c r="K10" s="13"/>
      <c r="L10" s="139"/>
      <c r="M10" s="12"/>
      <c r="N10" s="139"/>
      <c r="O10" s="12"/>
      <c r="P10" s="139"/>
      <c r="Q10" s="12"/>
      <c r="R10" s="153"/>
      <c r="S10" s="13"/>
    </row>
    <row r="11" spans="1:19" ht="15" customHeight="1" x14ac:dyDescent="0.25">
      <c r="A11" s="7">
        <v>4</v>
      </c>
      <c r="B11" s="15" t="s">
        <v>32</v>
      </c>
      <c r="C11" s="163"/>
      <c r="D11" s="139"/>
      <c r="E11" s="12"/>
      <c r="F11" s="139"/>
      <c r="G11" s="12"/>
      <c r="H11" s="139"/>
      <c r="I11" s="12"/>
      <c r="J11" s="153"/>
      <c r="K11" s="13"/>
      <c r="L11" s="139"/>
      <c r="M11" s="12"/>
      <c r="N11" s="139"/>
      <c r="O11" s="12"/>
      <c r="P11" s="139"/>
      <c r="Q11" s="12"/>
      <c r="R11" s="153"/>
      <c r="S11" s="13"/>
    </row>
    <row r="12" spans="1:19" ht="15" customHeight="1" x14ac:dyDescent="0.25">
      <c r="A12" s="7">
        <v>5</v>
      </c>
      <c r="B12" s="14" t="s">
        <v>33</v>
      </c>
      <c r="C12" s="163"/>
      <c r="D12" s="139"/>
      <c r="E12" s="12"/>
      <c r="F12" s="139"/>
      <c r="G12" s="12"/>
      <c r="H12" s="139"/>
      <c r="I12" s="12"/>
      <c r="J12" s="153"/>
      <c r="K12" s="13"/>
      <c r="L12" s="139"/>
      <c r="M12" s="12"/>
      <c r="N12" s="139"/>
      <c r="O12" s="12"/>
      <c r="P12" s="139"/>
      <c r="Q12" s="12"/>
      <c r="R12" s="153"/>
      <c r="S12" s="13"/>
    </row>
    <row r="13" spans="1:19" ht="15" customHeight="1" x14ac:dyDescent="0.25">
      <c r="A13" s="7">
        <v>3</v>
      </c>
      <c r="B13" s="14" t="s">
        <v>26</v>
      </c>
      <c r="C13" s="163"/>
      <c r="D13" s="139"/>
      <c r="E13" s="12"/>
      <c r="F13" s="139"/>
      <c r="G13" s="12"/>
      <c r="H13" s="139"/>
      <c r="I13" s="12"/>
      <c r="J13" s="153"/>
      <c r="K13" s="13"/>
      <c r="L13" s="139"/>
      <c r="M13" s="12"/>
      <c r="N13" s="139"/>
      <c r="O13" s="12"/>
      <c r="P13" s="139"/>
      <c r="Q13" s="12"/>
      <c r="R13" s="153"/>
      <c r="S13" s="13"/>
    </row>
    <row r="14" spans="1:19" ht="15" customHeight="1" x14ac:dyDescent="0.25">
      <c r="A14" s="7">
        <v>2</v>
      </c>
      <c r="B14" s="14" t="s">
        <v>28</v>
      </c>
      <c r="C14" s="163"/>
      <c r="D14" s="139"/>
      <c r="E14" s="12"/>
      <c r="F14" s="139"/>
      <c r="G14" s="12"/>
      <c r="H14" s="139"/>
      <c r="I14" s="12"/>
      <c r="J14" s="153"/>
      <c r="K14" s="13"/>
      <c r="L14" s="139"/>
      <c r="M14" s="12"/>
      <c r="N14" s="139"/>
      <c r="O14" s="12"/>
      <c r="P14" s="139"/>
      <c r="Q14" s="12"/>
      <c r="R14" s="153"/>
      <c r="S14" s="13"/>
    </row>
    <row r="15" spans="1:19" ht="15" customHeight="1" thickBot="1" x14ac:dyDescent="0.3">
      <c r="A15" s="7">
        <v>1</v>
      </c>
      <c r="B15" s="144" t="s">
        <v>31</v>
      </c>
      <c r="C15" s="164"/>
      <c r="D15" s="145"/>
      <c r="E15" s="146"/>
      <c r="F15" s="145"/>
      <c r="G15" s="146"/>
      <c r="H15" s="145"/>
      <c r="I15" s="146"/>
      <c r="J15" s="154"/>
      <c r="K15" s="147"/>
      <c r="L15" s="145"/>
      <c r="M15" s="146"/>
      <c r="N15" s="145"/>
      <c r="O15" s="146"/>
      <c r="P15" s="145"/>
      <c r="Q15" s="146"/>
      <c r="R15" s="154"/>
      <c r="S15" s="147"/>
    </row>
    <row r="16" spans="1:19" ht="15" customHeight="1" x14ac:dyDescent="0.25">
      <c r="A16" s="7"/>
      <c r="B16" s="148" t="s">
        <v>119</v>
      </c>
      <c r="C16" s="149"/>
      <c r="D16" s="150"/>
      <c r="E16" s="151"/>
      <c r="F16" s="150"/>
      <c r="G16" s="151"/>
      <c r="H16" s="150"/>
      <c r="I16" s="151"/>
      <c r="J16" s="150"/>
      <c r="K16" s="152"/>
      <c r="L16" s="150"/>
      <c r="M16" s="151"/>
      <c r="N16" s="150"/>
      <c r="O16" s="151"/>
      <c r="P16" s="150"/>
      <c r="Q16" s="151"/>
      <c r="R16" s="150"/>
      <c r="S16" s="152"/>
    </row>
    <row r="17" spans="1:19" x14ac:dyDescent="0.25">
      <c r="A17" s="5" t="s">
        <v>34</v>
      </c>
      <c r="B17" s="23" t="s">
        <v>35</v>
      </c>
      <c r="C17" s="23"/>
      <c r="D17" s="23"/>
      <c r="E17" s="23"/>
      <c r="F17" s="23"/>
      <c r="G17" s="23"/>
      <c r="H17" s="181"/>
      <c r="I17" s="181"/>
      <c r="J17" s="23"/>
      <c r="K17" s="23"/>
      <c r="L17" s="23"/>
      <c r="M17" s="23"/>
    </row>
    <row r="18" spans="1:19" ht="15" customHeight="1" x14ac:dyDescent="0.25">
      <c r="A18" s="5"/>
      <c r="B18" s="14" t="s">
        <v>39</v>
      </c>
      <c r="C18" s="163"/>
      <c r="D18" s="139"/>
      <c r="E18" s="12"/>
      <c r="F18" s="139"/>
      <c r="G18" s="12"/>
      <c r="H18" s="139"/>
      <c r="I18" s="12"/>
      <c r="J18" s="153"/>
      <c r="K18" s="13"/>
      <c r="L18" s="139"/>
      <c r="M18" s="12"/>
      <c r="N18" s="139"/>
      <c r="O18" s="12"/>
      <c r="P18" s="139"/>
      <c r="Q18" s="12"/>
      <c r="R18" s="153"/>
      <c r="S18" s="13"/>
    </row>
    <row r="19" spans="1:19" ht="15" customHeight="1" x14ac:dyDescent="0.25">
      <c r="A19" s="5"/>
      <c r="B19" s="14" t="s">
        <v>38</v>
      </c>
      <c r="C19" s="163"/>
      <c r="D19" s="139"/>
      <c r="E19" s="12"/>
      <c r="F19" s="139"/>
      <c r="G19" s="12"/>
      <c r="H19" s="139"/>
      <c r="I19" s="12"/>
      <c r="J19" s="153"/>
      <c r="K19" s="13"/>
      <c r="L19" s="139"/>
      <c r="M19" s="12"/>
      <c r="N19" s="139"/>
      <c r="O19" s="12"/>
      <c r="P19" s="139"/>
      <c r="Q19" s="12"/>
      <c r="R19" s="153"/>
      <c r="S19" s="13"/>
    </row>
    <row r="20" spans="1:19" ht="15" customHeight="1" x14ac:dyDescent="0.25">
      <c r="A20" s="5"/>
      <c r="B20" s="14" t="s">
        <v>37</v>
      </c>
      <c r="C20" s="163"/>
      <c r="D20" s="139"/>
      <c r="E20" s="12"/>
      <c r="F20" s="139"/>
      <c r="G20" s="12"/>
      <c r="H20" s="139"/>
      <c r="I20" s="12"/>
      <c r="J20" s="153"/>
      <c r="K20" s="13"/>
      <c r="L20" s="139"/>
      <c r="M20" s="12"/>
      <c r="N20" s="139"/>
      <c r="O20" s="12"/>
      <c r="P20" s="139"/>
      <c r="Q20" s="12"/>
      <c r="R20" s="153"/>
      <c r="S20" s="13"/>
    </row>
    <row r="21" spans="1:19" ht="15" customHeight="1" x14ac:dyDescent="0.25">
      <c r="A21" s="5"/>
      <c r="B21" s="14" t="s">
        <v>40</v>
      </c>
      <c r="C21" s="163"/>
      <c r="D21" s="139"/>
      <c r="E21" s="12"/>
      <c r="F21" s="139"/>
      <c r="G21" s="12"/>
      <c r="H21" s="139"/>
      <c r="I21" s="12"/>
      <c r="J21" s="153"/>
      <c r="K21" s="13"/>
      <c r="L21" s="139"/>
      <c r="M21" s="12"/>
      <c r="N21" s="139"/>
      <c r="O21" s="12"/>
      <c r="P21" s="139"/>
      <c r="Q21" s="12"/>
      <c r="R21" s="153"/>
      <c r="S21" s="13"/>
    </row>
    <row r="22" spans="1:19" ht="15" customHeight="1" x14ac:dyDescent="0.25">
      <c r="A22" s="5"/>
      <c r="B22" s="14" t="s">
        <v>41</v>
      </c>
      <c r="C22" s="163"/>
      <c r="D22" s="139"/>
      <c r="E22" s="12"/>
      <c r="F22" s="139"/>
      <c r="G22" s="12"/>
      <c r="H22" s="139"/>
      <c r="I22" s="12"/>
      <c r="J22" s="153"/>
      <c r="K22" s="13"/>
      <c r="L22" s="139"/>
      <c r="M22" s="12"/>
      <c r="N22" s="139"/>
      <c r="O22" s="12"/>
      <c r="P22" s="139"/>
      <c r="Q22" s="12"/>
      <c r="R22" s="153"/>
      <c r="S22" s="13"/>
    </row>
    <row r="23" spans="1:19" ht="31.5" customHeight="1" x14ac:dyDescent="0.25">
      <c r="A23" s="5"/>
      <c r="B23" s="14" t="s">
        <v>42</v>
      </c>
      <c r="C23" s="163"/>
      <c r="D23" s="139"/>
      <c r="E23" s="12"/>
      <c r="F23" s="139"/>
      <c r="G23" s="12"/>
      <c r="H23" s="139"/>
      <c r="I23" s="12"/>
      <c r="J23" s="153"/>
      <c r="K23" s="13"/>
      <c r="L23" s="139"/>
      <c r="M23" s="12"/>
      <c r="N23" s="139"/>
      <c r="O23" s="12"/>
      <c r="P23" s="139"/>
      <c r="Q23" s="12"/>
      <c r="R23" s="153"/>
      <c r="S23" s="13"/>
    </row>
    <row r="24" spans="1:19" ht="15" customHeight="1" x14ac:dyDescent="0.25">
      <c r="A24" s="5"/>
      <c r="B24" s="14" t="s">
        <v>36</v>
      </c>
      <c r="C24" s="163"/>
      <c r="D24" s="139"/>
      <c r="E24" s="12"/>
      <c r="F24" s="139"/>
      <c r="G24" s="12"/>
      <c r="H24" s="139"/>
      <c r="I24" s="12"/>
      <c r="J24" s="153"/>
      <c r="K24" s="13"/>
      <c r="L24" s="139"/>
      <c r="M24" s="12"/>
      <c r="N24" s="139"/>
      <c r="O24" s="12"/>
      <c r="P24" s="139"/>
      <c r="Q24" s="12"/>
      <c r="R24" s="153"/>
      <c r="S24" s="13"/>
    </row>
    <row r="25" spans="1:19" x14ac:dyDescent="0.25">
      <c r="A25" s="5"/>
      <c r="B25" s="23" t="s">
        <v>43</v>
      </c>
      <c r="C25" s="23"/>
      <c r="D25" s="23"/>
      <c r="E25" s="23"/>
      <c r="F25" s="23"/>
      <c r="G25" s="23"/>
      <c r="H25" s="181"/>
      <c r="I25" s="181"/>
      <c r="J25" s="23"/>
      <c r="K25" s="23"/>
      <c r="L25" s="23"/>
      <c r="M25" s="23"/>
    </row>
    <row r="26" spans="1:19" ht="15" customHeight="1" x14ac:dyDescent="0.25">
      <c r="A26" s="10" t="s">
        <v>44</v>
      </c>
      <c r="B26" s="14" t="s">
        <v>45</v>
      </c>
      <c r="C26" s="163"/>
      <c r="D26" s="139"/>
      <c r="E26" s="12"/>
      <c r="F26" s="139"/>
      <c r="G26" s="12"/>
      <c r="H26" s="139"/>
      <c r="I26" s="12"/>
      <c r="J26" s="153"/>
      <c r="K26" s="13"/>
      <c r="L26" s="139"/>
      <c r="M26" s="12"/>
      <c r="N26" s="139"/>
      <c r="O26" s="12"/>
      <c r="P26" s="139"/>
      <c r="Q26" s="12"/>
      <c r="R26" s="153"/>
      <c r="S26" s="13"/>
    </row>
    <row r="27" spans="1:19" x14ac:dyDescent="0.25">
      <c r="A27" s="5"/>
      <c r="B27" s="23" t="s">
        <v>46</v>
      </c>
      <c r="C27" s="23"/>
      <c r="D27" s="23"/>
      <c r="E27" s="23"/>
      <c r="F27" s="23"/>
      <c r="G27" s="23"/>
      <c r="H27" s="181"/>
      <c r="I27" s="181"/>
      <c r="J27" s="23"/>
      <c r="K27" s="23"/>
      <c r="L27" s="23"/>
      <c r="M27" s="23"/>
    </row>
    <row r="28" spans="1:19" ht="15" customHeight="1" x14ac:dyDescent="0.25">
      <c r="A28" s="10">
        <v>21</v>
      </c>
      <c r="B28" s="14" t="s">
        <v>47</v>
      </c>
      <c r="C28" s="163"/>
      <c r="D28" s="140"/>
      <c r="E28" s="12"/>
      <c r="F28" s="140"/>
      <c r="G28" s="12"/>
      <c r="H28" s="140"/>
      <c r="I28" s="12"/>
      <c r="J28" s="155"/>
      <c r="K28" s="13"/>
      <c r="L28" s="140"/>
      <c r="M28" s="12"/>
      <c r="N28" s="140"/>
      <c r="O28" s="12"/>
      <c r="P28" s="140"/>
      <c r="Q28" s="12"/>
      <c r="R28" s="153"/>
      <c r="S28" s="13"/>
    </row>
    <row r="29" spans="1:19" ht="35.25" customHeight="1" x14ac:dyDescent="0.25">
      <c r="A29" s="10">
        <v>10</v>
      </c>
      <c r="B29" s="14" t="s">
        <v>48</v>
      </c>
      <c r="C29" s="163"/>
      <c r="D29" s="140"/>
      <c r="E29" s="12"/>
      <c r="F29" s="140"/>
      <c r="G29" s="12"/>
      <c r="H29" s="140"/>
      <c r="I29" s="12"/>
      <c r="J29" s="155"/>
      <c r="K29" s="13"/>
      <c r="L29" s="140"/>
      <c r="M29" s="12"/>
      <c r="N29" s="140"/>
      <c r="O29" s="12"/>
      <c r="P29" s="140"/>
      <c r="Q29" s="12"/>
      <c r="R29" s="153"/>
      <c r="S29" s="13"/>
    </row>
    <row r="30" spans="1:19" ht="35.25" customHeight="1" x14ac:dyDescent="0.25">
      <c r="A30" s="10"/>
      <c r="B30" s="23" t="s">
        <v>124</v>
      </c>
      <c r="C30" s="23"/>
      <c r="D30" s="23"/>
      <c r="E30" s="23"/>
      <c r="F30" s="23"/>
      <c r="G30" s="23"/>
      <c r="H30" s="181"/>
      <c r="I30" s="181"/>
      <c r="J30" s="23"/>
      <c r="K30" s="23"/>
      <c r="L30" s="23"/>
      <c r="M30" s="23"/>
    </row>
    <row r="31" spans="1:19" ht="35.25" customHeight="1" x14ac:dyDescent="0.25">
      <c r="A31" s="10"/>
      <c r="B31" s="14" t="s">
        <v>101</v>
      </c>
      <c r="C31" s="163"/>
      <c r="D31" s="140"/>
      <c r="E31" s="12"/>
      <c r="F31" s="140"/>
      <c r="G31" s="12"/>
      <c r="H31" s="140"/>
      <c r="I31" s="12"/>
      <c r="J31" s="155"/>
      <c r="K31" s="13"/>
      <c r="L31" s="140"/>
      <c r="M31" s="12"/>
      <c r="N31" s="140"/>
      <c r="O31" s="12"/>
      <c r="P31" s="140"/>
      <c r="Q31" s="12"/>
      <c r="R31" s="153"/>
      <c r="S31" s="13"/>
    </row>
    <row r="32" spans="1:19" x14ac:dyDescent="0.25">
      <c r="A32" s="5"/>
      <c r="B32" s="23" t="s">
        <v>49</v>
      </c>
      <c r="C32" s="23"/>
      <c r="D32" s="23"/>
      <c r="E32" s="23"/>
      <c r="F32" s="23"/>
      <c r="G32" s="23"/>
      <c r="H32" s="181"/>
      <c r="I32" s="181"/>
      <c r="J32" s="23"/>
      <c r="K32" s="23"/>
      <c r="L32" s="23"/>
      <c r="M32" s="23"/>
    </row>
    <row r="33" spans="1:19" ht="15" customHeight="1" x14ac:dyDescent="0.25">
      <c r="A33" s="10">
        <v>8</v>
      </c>
      <c r="B33" s="14" t="s">
        <v>50</v>
      </c>
      <c r="C33" s="163"/>
      <c r="D33" s="139"/>
      <c r="E33" s="12"/>
      <c r="F33" s="139"/>
      <c r="G33" s="12"/>
      <c r="H33" s="139"/>
      <c r="I33" s="12"/>
      <c r="J33" s="153"/>
      <c r="K33" s="13"/>
      <c r="L33" s="139"/>
      <c r="M33" s="12"/>
      <c r="N33" s="139"/>
      <c r="O33" s="12"/>
      <c r="P33" s="139"/>
      <c r="Q33" s="12"/>
      <c r="R33" s="153"/>
      <c r="S33" s="13"/>
    </row>
    <row r="34" spans="1:19" ht="15" customHeight="1" x14ac:dyDescent="0.25">
      <c r="A34" s="7" t="s">
        <v>51</v>
      </c>
      <c r="B34" s="23" t="s">
        <v>52</v>
      </c>
      <c r="C34" s="23"/>
      <c r="D34" s="23"/>
      <c r="E34" s="23"/>
      <c r="F34" s="23"/>
      <c r="G34" s="23"/>
      <c r="H34" s="181"/>
      <c r="I34" s="181"/>
      <c r="J34" s="23"/>
      <c r="K34" s="23"/>
      <c r="L34" s="23"/>
      <c r="M34" s="23"/>
    </row>
    <row r="35" spans="1:19" ht="15" customHeight="1" x14ac:dyDescent="0.25">
      <c r="A35" s="7">
        <v>2</v>
      </c>
      <c r="B35" s="14" t="s">
        <v>53</v>
      </c>
      <c r="C35" s="163"/>
      <c r="D35" s="139"/>
      <c r="E35" s="12"/>
      <c r="F35" s="139"/>
      <c r="G35" s="12"/>
      <c r="H35" s="139"/>
      <c r="I35" s="12"/>
      <c r="J35" s="153"/>
      <c r="K35" s="13"/>
      <c r="L35" s="139"/>
      <c r="M35" s="12"/>
      <c r="N35" s="139"/>
      <c r="O35" s="12"/>
      <c r="P35" s="139"/>
      <c r="Q35" s="12"/>
      <c r="R35" s="153"/>
      <c r="S35" s="13"/>
    </row>
    <row r="36" spans="1:19" ht="15" customHeight="1" x14ac:dyDescent="0.25">
      <c r="A36" s="7">
        <v>1</v>
      </c>
      <c r="B36" s="14" t="s">
        <v>57</v>
      </c>
      <c r="C36" s="163"/>
      <c r="D36" s="139"/>
      <c r="E36" s="13"/>
      <c r="F36" s="139"/>
      <c r="G36" s="13"/>
      <c r="H36" s="139"/>
      <c r="I36" s="13"/>
      <c r="J36" s="153"/>
      <c r="K36" s="13"/>
      <c r="L36" s="139"/>
      <c r="M36" s="13"/>
      <c r="N36" s="139"/>
      <c r="O36" s="13"/>
      <c r="P36" s="139"/>
      <c r="Q36" s="13"/>
      <c r="R36" s="153"/>
      <c r="S36" s="13"/>
    </row>
    <row r="37" spans="1:19" ht="15" customHeight="1" x14ac:dyDescent="0.25">
      <c r="A37" s="7">
        <v>1</v>
      </c>
      <c r="B37" s="14" t="s">
        <v>54</v>
      </c>
      <c r="C37" s="163"/>
      <c r="D37" s="139"/>
      <c r="E37" s="12"/>
      <c r="F37" s="139"/>
      <c r="G37" s="12"/>
      <c r="H37" s="139"/>
      <c r="I37" s="12"/>
      <c r="J37" s="153"/>
      <c r="K37" s="13"/>
      <c r="L37" s="139"/>
      <c r="M37" s="12"/>
      <c r="N37" s="139"/>
      <c r="O37" s="12"/>
      <c r="P37" s="139"/>
      <c r="Q37" s="12"/>
      <c r="R37" s="153"/>
      <c r="S37" s="13"/>
    </row>
    <row r="38" spans="1:19" ht="15" customHeight="1" x14ac:dyDescent="0.25">
      <c r="A38" s="7">
        <v>3</v>
      </c>
      <c r="B38" s="14" t="s">
        <v>55</v>
      </c>
      <c r="C38" s="163"/>
      <c r="D38" s="139"/>
      <c r="E38" s="12"/>
      <c r="F38" s="139"/>
      <c r="G38" s="12"/>
      <c r="H38" s="139"/>
      <c r="I38" s="12"/>
      <c r="J38" s="153"/>
      <c r="K38" s="13"/>
      <c r="L38" s="139"/>
      <c r="M38" s="12"/>
      <c r="N38" s="139"/>
      <c r="O38" s="12"/>
      <c r="P38" s="139"/>
      <c r="Q38" s="12"/>
      <c r="R38" s="153"/>
      <c r="S38" s="13"/>
    </row>
    <row r="39" spans="1:19" ht="15" customHeight="1" x14ac:dyDescent="0.25">
      <c r="A39" s="7">
        <v>2</v>
      </c>
      <c r="B39" s="14" t="s">
        <v>56</v>
      </c>
      <c r="C39" s="163"/>
      <c r="D39" s="139"/>
      <c r="E39" s="12"/>
      <c r="F39" s="139"/>
      <c r="G39" s="12"/>
      <c r="H39" s="139"/>
      <c r="I39" s="12"/>
      <c r="J39" s="153"/>
      <c r="K39" s="13"/>
      <c r="L39" s="139"/>
      <c r="M39" s="12"/>
      <c r="N39" s="139"/>
      <c r="O39" s="12"/>
      <c r="P39" s="139"/>
      <c r="Q39" s="12"/>
      <c r="R39" s="153"/>
      <c r="S39" s="13"/>
    </row>
    <row r="40" spans="1:19" ht="15" customHeight="1" x14ac:dyDescent="0.25">
      <c r="A40" s="7">
        <v>2</v>
      </c>
      <c r="B40" s="14" t="s">
        <v>58</v>
      </c>
      <c r="C40" s="163"/>
      <c r="D40" s="139"/>
      <c r="E40" s="12"/>
      <c r="F40" s="139"/>
      <c r="G40" s="12"/>
      <c r="H40" s="139"/>
      <c r="I40" s="12"/>
      <c r="J40" s="153"/>
      <c r="K40" s="13"/>
      <c r="L40" s="139"/>
      <c r="M40" s="12"/>
      <c r="N40" s="139"/>
      <c r="O40" s="12"/>
      <c r="P40" s="139"/>
      <c r="Q40" s="12"/>
      <c r="R40" s="153"/>
      <c r="S40" s="13"/>
    </row>
    <row r="41" spans="1:19" ht="15" customHeight="1" x14ac:dyDescent="0.25">
      <c r="A41" s="7">
        <v>1</v>
      </c>
      <c r="B41" s="14" t="s">
        <v>59</v>
      </c>
      <c r="C41" s="163"/>
      <c r="D41" s="139"/>
      <c r="E41" s="12"/>
      <c r="F41" s="139"/>
      <c r="G41" s="12"/>
      <c r="H41" s="139"/>
      <c r="I41" s="12"/>
      <c r="J41" s="153"/>
      <c r="K41" s="13"/>
      <c r="L41" s="139"/>
      <c r="M41" s="12"/>
      <c r="N41" s="139"/>
      <c r="O41" s="12"/>
      <c r="P41" s="139"/>
      <c r="Q41" s="12"/>
      <c r="R41" s="153"/>
      <c r="S41" s="13"/>
    </row>
    <row r="42" spans="1:19" ht="15" customHeight="1" x14ac:dyDescent="0.25">
      <c r="A42" s="7" t="s">
        <v>60</v>
      </c>
      <c r="B42" s="14" t="s">
        <v>61</v>
      </c>
      <c r="C42" s="163"/>
      <c r="D42" s="139"/>
      <c r="E42" s="12"/>
      <c r="F42" s="139"/>
      <c r="G42" s="12"/>
      <c r="H42" s="139"/>
      <c r="I42" s="12"/>
      <c r="J42" s="153"/>
      <c r="K42" s="13"/>
      <c r="L42" s="139"/>
      <c r="M42" s="12"/>
      <c r="N42" s="139"/>
      <c r="O42" s="12"/>
      <c r="P42" s="139"/>
      <c r="Q42" s="12"/>
      <c r="R42" s="153"/>
      <c r="S42" s="13"/>
    </row>
    <row r="43" spans="1:19" x14ac:dyDescent="0.25">
      <c r="A43" s="8" t="s">
        <v>62</v>
      </c>
      <c r="B43" s="23" t="s">
        <v>63</v>
      </c>
      <c r="C43" s="23"/>
      <c r="D43" s="23"/>
      <c r="E43" s="23"/>
      <c r="F43" s="23"/>
      <c r="G43" s="23"/>
      <c r="H43" s="181"/>
      <c r="I43" s="181"/>
      <c r="J43" s="23"/>
      <c r="K43" s="23"/>
      <c r="L43" s="23"/>
      <c r="M43" s="23"/>
    </row>
    <row r="44" spans="1:19" ht="15" customHeight="1" x14ac:dyDescent="0.25">
      <c r="A44" s="7">
        <v>42</v>
      </c>
      <c r="B44" s="14" t="s">
        <v>64</v>
      </c>
      <c r="C44" s="165"/>
      <c r="D44" s="142"/>
      <c r="E44" s="12"/>
      <c r="F44" s="142"/>
      <c r="G44" s="12"/>
      <c r="H44" s="142"/>
      <c r="I44" s="12"/>
      <c r="J44" s="156"/>
      <c r="K44" s="13"/>
      <c r="L44" s="142"/>
      <c r="M44" s="12"/>
      <c r="N44" s="142"/>
      <c r="O44" s="12"/>
      <c r="P44" s="142"/>
      <c r="Q44" s="12"/>
      <c r="R44" s="153"/>
      <c r="S44" s="13"/>
    </row>
    <row r="45" spans="1:19" ht="15" customHeight="1" x14ac:dyDescent="0.25">
      <c r="A45" s="7">
        <v>31</v>
      </c>
      <c r="B45" s="14" t="s">
        <v>65</v>
      </c>
      <c r="C45" s="163"/>
      <c r="D45" s="139"/>
      <c r="E45" s="12"/>
      <c r="F45" s="139"/>
      <c r="G45" s="12"/>
      <c r="H45" s="139"/>
      <c r="I45" s="12"/>
      <c r="J45" s="153"/>
      <c r="K45" s="13"/>
      <c r="L45" s="139"/>
      <c r="M45" s="12"/>
      <c r="N45" s="139"/>
      <c r="O45" s="12"/>
      <c r="P45" s="139"/>
      <c r="Q45" s="12"/>
      <c r="R45" s="153"/>
      <c r="S45" s="13"/>
    </row>
    <row r="46" spans="1:19" ht="15" customHeight="1" x14ac:dyDescent="0.25">
      <c r="A46" s="7">
        <v>31</v>
      </c>
      <c r="B46" s="11" t="s">
        <v>66</v>
      </c>
      <c r="C46" s="163"/>
      <c r="D46" s="139"/>
      <c r="E46" s="12"/>
      <c r="F46" s="139"/>
      <c r="G46" s="12"/>
      <c r="H46" s="139"/>
      <c r="I46" s="12"/>
      <c r="J46" s="153"/>
      <c r="K46" s="13"/>
      <c r="L46" s="139"/>
      <c r="M46" s="12"/>
      <c r="N46" s="139"/>
      <c r="O46" s="12"/>
      <c r="P46" s="139"/>
      <c r="Q46" s="12"/>
      <c r="R46" s="153"/>
      <c r="S46" s="13"/>
    </row>
    <row r="47" spans="1:19" ht="15" customHeight="1" x14ac:dyDescent="0.25">
      <c r="A47" s="7">
        <v>5</v>
      </c>
      <c r="B47" s="11" t="s">
        <v>67</v>
      </c>
      <c r="C47" s="163"/>
      <c r="D47" s="139"/>
      <c r="E47" s="12"/>
      <c r="F47" s="139"/>
      <c r="G47" s="12"/>
      <c r="H47" s="139"/>
      <c r="I47" s="12"/>
      <c r="J47" s="153"/>
      <c r="K47" s="13"/>
      <c r="L47" s="139"/>
      <c r="M47" s="12"/>
      <c r="N47" s="139"/>
      <c r="O47" s="12"/>
      <c r="P47" s="139"/>
      <c r="Q47" s="12"/>
      <c r="R47" s="153"/>
      <c r="S47" s="13"/>
    </row>
    <row r="48" spans="1:19" ht="15" customHeight="1" x14ac:dyDescent="0.25">
      <c r="A48" s="7">
        <v>0.5</v>
      </c>
      <c r="B48" s="11" t="s">
        <v>68</v>
      </c>
      <c r="C48" s="163"/>
      <c r="D48" s="139"/>
      <c r="E48" s="12"/>
      <c r="F48" s="139"/>
      <c r="G48" s="12"/>
      <c r="H48" s="139"/>
      <c r="I48" s="12"/>
      <c r="J48" s="153"/>
      <c r="K48" s="13"/>
      <c r="L48" s="139"/>
      <c r="M48" s="12"/>
      <c r="N48" s="139"/>
      <c r="O48" s="12"/>
      <c r="P48" s="139"/>
      <c r="Q48" s="12"/>
      <c r="R48" s="153"/>
      <c r="S48" s="13"/>
    </row>
    <row r="49" spans="1:19" ht="15" customHeight="1" x14ac:dyDescent="0.25">
      <c r="A49" s="7">
        <v>1</v>
      </c>
      <c r="B49" s="11" t="s">
        <v>69</v>
      </c>
      <c r="C49" s="163"/>
      <c r="D49" s="139"/>
      <c r="E49" s="12"/>
      <c r="F49" s="139"/>
      <c r="G49" s="12"/>
      <c r="H49" s="139"/>
      <c r="I49" s="12"/>
      <c r="J49" s="153"/>
      <c r="K49" s="13"/>
      <c r="L49" s="139"/>
      <c r="M49" s="12"/>
      <c r="N49" s="139"/>
      <c r="O49" s="12"/>
      <c r="P49" s="139"/>
      <c r="Q49" s="12"/>
      <c r="R49" s="153"/>
      <c r="S49" s="13"/>
    </row>
    <row r="50" spans="1:19" ht="15" customHeight="1" x14ac:dyDescent="0.25">
      <c r="A50" s="7"/>
      <c r="B50" s="11" t="s">
        <v>100</v>
      </c>
      <c r="C50" s="163"/>
      <c r="D50" s="139"/>
      <c r="E50" s="12"/>
      <c r="F50" s="139"/>
      <c r="G50" s="12"/>
      <c r="H50" s="139"/>
      <c r="I50" s="12"/>
      <c r="J50" s="153"/>
      <c r="K50" s="13"/>
      <c r="L50" s="139"/>
      <c r="M50" s="12"/>
      <c r="N50" s="139"/>
      <c r="O50" s="12"/>
      <c r="P50" s="139"/>
      <c r="Q50" s="12"/>
      <c r="R50" s="153"/>
      <c r="S50" s="13"/>
    </row>
    <row r="51" spans="1:19" ht="15" customHeight="1" x14ac:dyDescent="0.25">
      <c r="A51" s="7">
        <v>57</v>
      </c>
      <c r="B51" s="11" t="s">
        <v>70</v>
      </c>
      <c r="C51" s="163"/>
      <c r="D51" s="139"/>
      <c r="E51" s="12"/>
      <c r="F51" s="139"/>
      <c r="G51" s="12"/>
      <c r="H51" s="139"/>
      <c r="I51" s="12"/>
      <c r="J51" s="153"/>
      <c r="K51" s="13"/>
      <c r="L51" s="139"/>
      <c r="M51" s="12"/>
      <c r="N51" s="139"/>
      <c r="O51" s="12"/>
      <c r="P51" s="139"/>
      <c r="Q51" s="12"/>
      <c r="R51" s="153"/>
      <c r="S51" s="13"/>
    </row>
    <row r="52" spans="1:19" ht="15" customHeight="1" x14ac:dyDescent="0.25">
      <c r="A52" s="4"/>
      <c r="B52" s="11" t="s">
        <v>71</v>
      </c>
      <c r="C52" s="163"/>
      <c r="D52" s="139"/>
      <c r="E52" s="12"/>
      <c r="F52" s="139"/>
      <c r="G52" s="12"/>
      <c r="H52" s="139"/>
      <c r="I52" s="12"/>
      <c r="J52" s="153"/>
      <c r="K52" s="13"/>
      <c r="L52" s="139"/>
      <c r="M52" s="12"/>
      <c r="N52" s="139"/>
      <c r="O52" s="12"/>
      <c r="P52" s="139"/>
      <c r="Q52" s="12"/>
      <c r="R52" s="153"/>
      <c r="S52" s="13"/>
    </row>
    <row r="53" spans="1:19" x14ac:dyDescent="0.25">
      <c r="B53" s="23" t="s">
        <v>72</v>
      </c>
      <c r="C53" s="23"/>
      <c r="D53" s="23"/>
      <c r="E53" s="23"/>
      <c r="F53" s="23"/>
      <c r="G53" s="23"/>
      <c r="H53" s="181"/>
      <c r="I53" s="181"/>
      <c r="J53" s="23"/>
      <c r="K53" s="23"/>
      <c r="L53" s="23"/>
      <c r="M53" s="23"/>
    </row>
    <row r="54" spans="1:19" ht="15" customHeight="1" x14ac:dyDescent="0.25">
      <c r="B54" s="23" t="s">
        <v>73</v>
      </c>
      <c r="C54" s="155"/>
      <c r="D54" s="141"/>
      <c r="E54" s="141"/>
      <c r="F54" s="141"/>
      <c r="G54" s="141"/>
      <c r="H54" s="141"/>
      <c r="I54" s="141"/>
      <c r="J54" s="155"/>
      <c r="K54" s="141"/>
      <c r="L54" s="141"/>
      <c r="M54" s="141"/>
      <c r="N54" s="141"/>
      <c r="O54" s="141"/>
      <c r="P54" s="141"/>
      <c r="Q54" s="141"/>
      <c r="R54" s="155"/>
      <c r="S54" s="141"/>
    </row>
    <row r="55" spans="1:19" ht="15" customHeight="1" x14ac:dyDescent="0.25">
      <c r="A55">
        <v>9</v>
      </c>
      <c r="B55" s="14" t="s">
        <v>74</v>
      </c>
      <c r="C55" s="166"/>
      <c r="D55" s="142"/>
      <c r="E55" s="12"/>
      <c r="F55" s="142"/>
      <c r="G55" s="12"/>
      <c r="H55" s="142"/>
      <c r="I55" s="12"/>
      <c r="J55" s="156"/>
      <c r="K55" s="13"/>
      <c r="L55" s="142"/>
      <c r="M55" s="12"/>
      <c r="N55" s="142"/>
      <c r="O55" s="12"/>
      <c r="P55" s="142"/>
      <c r="Q55" s="12"/>
      <c r="R55" s="153"/>
      <c r="S55" s="13"/>
    </row>
    <row r="56" spans="1:19" ht="15" customHeight="1" x14ac:dyDescent="0.25">
      <c r="A56">
        <v>9</v>
      </c>
      <c r="B56" s="14" t="s">
        <v>75</v>
      </c>
      <c r="C56" s="166"/>
      <c r="D56" s="142"/>
      <c r="E56" s="12"/>
      <c r="F56" s="142"/>
      <c r="G56" s="12"/>
      <c r="H56" s="142"/>
      <c r="I56" s="12"/>
      <c r="J56" s="156"/>
      <c r="K56" s="13"/>
      <c r="L56" s="142"/>
      <c r="M56" s="12"/>
      <c r="N56" s="142"/>
      <c r="O56" s="12"/>
      <c r="P56" s="142"/>
      <c r="Q56" s="12"/>
      <c r="R56" s="153"/>
      <c r="S56" s="13"/>
    </row>
    <row r="57" spans="1:19" ht="15" customHeight="1" x14ac:dyDescent="0.25">
      <c r="A57">
        <v>54</v>
      </c>
      <c r="B57" s="14" t="s">
        <v>76</v>
      </c>
      <c r="C57" s="166"/>
      <c r="D57" s="142"/>
      <c r="E57" s="12"/>
      <c r="F57" s="142"/>
      <c r="G57" s="12"/>
      <c r="H57" s="142"/>
      <c r="I57" s="12"/>
      <c r="J57" s="156"/>
      <c r="K57" s="13"/>
      <c r="L57" s="142"/>
      <c r="M57" s="12"/>
      <c r="N57" s="142"/>
      <c r="O57" s="12"/>
      <c r="P57" s="142"/>
      <c r="Q57" s="12"/>
      <c r="R57" s="153"/>
      <c r="S57" s="13"/>
    </row>
    <row r="58" spans="1:19" ht="15" customHeight="1" x14ac:dyDescent="0.25">
      <c r="A58" t="s">
        <v>77</v>
      </c>
      <c r="B58" s="14" t="s">
        <v>78</v>
      </c>
      <c r="C58" s="166"/>
      <c r="D58" s="142"/>
      <c r="E58" s="12"/>
      <c r="F58" s="142"/>
      <c r="G58" s="12"/>
      <c r="H58" s="142"/>
      <c r="I58" s="12"/>
      <c r="J58" s="156"/>
      <c r="K58" s="13"/>
      <c r="L58" s="142"/>
      <c r="M58" s="12"/>
      <c r="N58" s="142"/>
      <c r="O58" s="12"/>
      <c r="P58" s="142"/>
      <c r="Q58" s="12"/>
      <c r="R58" s="153"/>
      <c r="S58" s="13"/>
    </row>
    <row r="59" spans="1:19" ht="15" customHeight="1" x14ac:dyDescent="0.25">
      <c r="B59" s="14" t="s">
        <v>79</v>
      </c>
      <c r="C59" s="166"/>
      <c r="D59" s="142"/>
      <c r="E59" s="12"/>
      <c r="F59" s="142"/>
      <c r="G59" s="12"/>
      <c r="H59" s="142"/>
      <c r="I59" s="12"/>
      <c r="J59" s="156"/>
      <c r="K59" s="13"/>
      <c r="L59" s="142"/>
      <c r="M59" s="12"/>
      <c r="N59" s="142"/>
      <c r="O59" s="12"/>
      <c r="P59" s="142"/>
      <c r="Q59" s="12"/>
      <c r="R59" s="153"/>
      <c r="S59" s="13"/>
    </row>
    <row r="60" spans="1:19" ht="15" customHeight="1" x14ac:dyDescent="0.25">
      <c r="A60">
        <v>4</v>
      </c>
      <c r="B60" s="14" t="s">
        <v>64</v>
      </c>
      <c r="C60" s="166"/>
      <c r="D60" s="142"/>
      <c r="E60" s="12"/>
      <c r="F60" s="142"/>
      <c r="G60" s="12"/>
      <c r="H60" s="142"/>
      <c r="I60" s="12"/>
      <c r="J60" s="156"/>
      <c r="K60" s="13"/>
      <c r="L60" s="142"/>
      <c r="M60" s="12"/>
      <c r="N60" s="142"/>
      <c r="O60" s="12"/>
      <c r="P60" s="142"/>
      <c r="Q60" s="12"/>
      <c r="R60" s="153"/>
      <c r="S60" s="13"/>
    </row>
    <row r="61" spans="1:19" ht="15" customHeight="1" x14ac:dyDescent="0.25">
      <c r="A61">
        <v>4</v>
      </c>
      <c r="B61" s="14" t="s">
        <v>65</v>
      </c>
      <c r="C61" s="166"/>
      <c r="D61" s="142"/>
      <c r="E61" s="12"/>
      <c r="F61" s="142"/>
      <c r="G61" s="12"/>
      <c r="H61" s="142"/>
      <c r="I61" s="12"/>
      <c r="J61" s="156"/>
      <c r="K61" s="13"/>
      <c r="L61" s="142"/>
      <c r="M61" s="12"/>
      <c r="N61" s="142"/>
      <c r="O61" s="12"/>
      <c r="P61" s="142"/>
      <c r="Q61" s="12"/>
      <c r="R61" s="153"/>
      <c r="S61" s="13"/>
    </row>
    <row r="62" spans="1:19" ht="15" customHeight="1" x14ac:dyDescent="0.25">
      <c r="A62">
        <v>4</v>
      </c>
      <c r="B62" s="14" t="s">
        <v>66</v>
      </c>
      <c r="C62" s="166"/>
      <c r="D62" s="142"/>
      <c r="E62" s="12"/>
      <c r="F62" s="142"/>
      <c r="G62" s="12"/>
      <c r="H62" s="142"/>
      <c r="I62" s="12"/>
      <c r="J62" s="156"/>
      <c r="K62" s="13"/>
      <c r="L62" s="142"/>
      <c r="M62" s="12"/>
      <c r="N62" s="142"/>
      <c r="O62" s="12"/>
      <c r="P62" s="142"/>
      <c r="Q62" s="12"/>
      <c r="R62" s="153"/>
      <c r="S62" s="13"/>
    </row>
    <row r="63" spans="1:19" ht="15" customHeight="1" x14ac:dyDescent="0.25">
      <c r="A63">
        <v>3</v>
      </c>
      <c r="B63" s="14" t="s">
        <v>67</v>
      </c>
      <c r="C63" s="166"/>
      <c r="D63" s="142"/>
      <c r="E63" s="12"/>
      <c r="F63" s="142"/>
      <c r="G63" s="12"/>
      <c r="H63" s="142"/>
      <c r="I63" s="12"/>
      <c r="J63" s="156"/>
      <c r="K63" s="13"/>
      <c r="L63" s="142"/>
      <c r="M63" s="12"/>
      <c r="N63" s="142"/>
      <c r="O63" s="12"/>
      <c r="P63" s="142"/>
      <c r="Q63" s="12"/>
      <c r="R63" s="153"/>
      <c r="S63" s="13"/>
    </row>
    <row r="64" spans="1:19" ht="15" customHeight="1" x14ac:dyDescent="0.25">
      <c r="A64" t="s">
        <v>80</v>
      </c>
      <c r="B64" s="14" t="s">
        <v>81</v>
      </c>
      <c r="C64" s="166"/>
      <c r="D64" s="142"/>
      <c r="E64" s="12"/>
      <c r="F64" s="142"/>
      <c r="G64" s="12"/>
      <c r="H64" s="142"/>
      <c r="I64" s="12"/>
      <c r="J64" s="156"/>
      <c r="K64" s="13"/>
      <c r="L64" s="142"/>
      <c r="M64" s="12"/>
      <c r="N64" s="142"/>
      <c r="O64" s="12"/>
      <c r="P64" s="142"/>
      <c r="Q64" s="12"/>
      <c r="R64" s="153"/>
      <c r="S64" s="13"/>
    </row>
    <row r="65" spans="1:19" s="158" customFormat="1" ht="31.5" customHeight="1" x14ac:dyDescent="0.25">
      <c r="B65" s="14" t="s">
        <v>82</v>
      </c>
      <c r="C65" s="167"/>
      <c r="D65" s="159"/>
      <c r="E65" s="12"/>
      <c r="F65" s="159"/>
      <c r="G65" s="12"/>
      <c r="H65" s="159"/>
      <c r="I65" s="12"/>
      <c r="J65" s="160"/>
      <c r="K65" s="13"/>
      <c r="L65" s="159"/>
      <c r="M65" s="12"/>
      <c r="N65" s="159"/>
      <c r="O65" s="12"/>
      <c r="P65" s="159"/>
      <c r="Q65" s="12"/>
      <c r="R65" s="153"/>
      <c r="S65" s="13"/>
    </row>
    <row r="66" spans="1:19" ht="15" customHeight="1" x14ac:dyDescent="0.25">
      <c r="B66" s="182" t="s">
        <v>83</v>
      </c>
      <c r="C66" s="183"/>
      <c r="D66" s="183"/>
      <c r="E66" s="183"/>
      <c r="F66" s="183"/>
      <c r="G66" s="183"/>
      <c r="H66" s="184"/>
      <c r="I66" s="184"/>
      <c r="J66" s="183"/>
      <c r="K66" s="183"/>
      <c r="L66" s="183"/>
      <c r="M66" s="185"/>
    </row>
    <row r="67" spans="1:19" ht="15" customHeight="1" x14ac:dyDescent="0.25">
      <c r="A67" t="s">
        <v>84</v>
      </c>
      <c r="B67" s="11" t="s">
        <v>85</v>
      </c>
      <c r="C67" s="166"/>
      <c r="D67" s="143"/>
      <c r="E67" s="143"/>
      <c r="F67" s="143"/>
      <c r="G67" s="143"/>
      <c r="H67" s="143"/>
      <c r="I67" s="143"/>
      <c r="J67" s="157"/>
      <c r="K67" s="143"/>
      <c r="L67" s="143"/>
      <c r="M67" s="143"/>
      <c r="N67" s="143"/>
      <c r="O67" s="143"/>
      <c r="P67" s="143"/>
      <c r="Q67" s="143"/>
      <c r="R67" s="157"/>
      <c r="S67" s="143"/>
    </row>
    <row r="68" spans="1:19" ht="15" customHeight="1" x14ac:dyDescent="0.25">
      <c r="A68" t="s">
        <v>86</v>
      </c>
      <c r="B68" s="11" t="s">
        <v>87</v>
      </c>
      <c r="C68" s="166"/>
      <c r="D68" s="143"/>
      <c r="E68" s="143"/>
      <c r="F68" s="143"/>
      <c r="G68" s="143"/>
      <c r="H68" s="143"/>
      <c r="I68" s="143"/>
      <c r="J68" s="157"/>
      <c r="K68" s="143"/>
      <c r="L68" s="143"/>
      <c r="M68" s="143"/>
      <c r="N68" s="143"/>
      <c r="O68" s="143"/>
      <c r="P68" s="143"/>
      <c r="Q68" s="143"/>
      <c r="R68" s="157"/>
      <c r="S68" s="143"/>
    </row>
    <row r="69" spans="1:19" x14ac:dyDescent="0.25">
      <c r="A69" t="s">
        <v>88</v>
      </c>
      <c r="B69" s="23" t="s">
        <v>89</v>
      </c>
      <c r="C69" s="23"/>
      <c r="D69" s="23"/>
      <c r="E69" s="23"/>
      <c r="F69" s="23"/>
      <c r="G69" s="23"/>
      <c r="H69" s="181"/>
      <c r="I69" s="181"/>
      <c r="J69" s="23"/>
      <c r="K69" s="23"/>
      <c r="L69" s="23"/>
      <c r="M69" s="23"/>
    </row>
    <row r="70" spans="1:19" ht="15" customHeight="1" x14ac:dyDescent="0.25">
      <c r="A70" t="s">
        <v>90</v>
      </c>
      <c r="B70" s="14" t="s">
        <v>91</v>
      </c>
      <c r="C70" s="163"/>
      <c r="D70" s="139"/>
      <c r="E70" s="12"/>
      <c r="F70" s="139"/>
      <c r="G70" s="12"/>
      <c r="H70" s="139"/>
      <c r="I70" s="12"/>
      <c r="J70" s="153"/>
      <c r="K70" s="13"/>
      <c r="L70" s="139"/>
      <c r="M70" s="12"/>
      <c r="N70" s="139"/>
      <c r="O70" s="12"/>
      <c r="P70" s="139"/>
      <c r="Q70" s="12"/>
      <c r="R70" s="153"/>
      <c r="S70" s="13"/>
    </row>
    <row r="71" spans="1:19" ht="15" customHeight="1" x14ac:dyDescent="0.25">
      <c r="A71">
        <v>1</v>
      </c>
      <c r="B71" s="14" t="s">
        <v>92</v>
      </c>
      <c r="C71" s="163"/>
      <c r="D71" s="139"/>
      <c r="E71" s="12"/>
      <c r="F71" s="139"/>
      <c r="G71" s="12"/>
      <c r="H71" s="139"/>
      <c r="I71" s="12"/>
      <c r="J71" s="153"/>
      <c r="K71" s="13"/>
      <c r="L71" s="139"/>
      <c r="M71" s="12"/>
      <c r="N71" s="139"/>
      <c r="O71" s="12"/>
      <c r="P71" s="139"/>
      <c r="Q71" s="12"/>
      <c r="R71" s="153"/>
      <c r="S71" s="13"/>
    </row>
    <row r="72" spans="1:19" ht="15" customHeight="1" x14ac:dyDescent="0.25">
      <c r="A72">
        <v>1</v>
      </c>
      <c r="B72" s="15" t="s">
        <v>93</v>
      </c>
      <c r="C72" s="163"/>
      <c r="D72" s="139"/>
      <c r="E72" s="12"/>
      <c r="F72" s="139"/>
      <c r="G72" s="12"/>
      <c r="H72" s="139"/>
      <c r="I72" s="12"/>
      <c r="J72" s="153"/>
      <c r="K72" s="13"/>
      <c r="L72" s="139"/>
      <c r="M72" s="12"/>
      <c r="N72" s="139"/>
      <c r="O72" s="12"/>
      <c r="P72" s="139"/>
      <c r="Q72" s="12"/>
      <c r="R72" s="153"/>
      <c r="S72" s="13"/>
    </row>
    <row r="73" spans="1:19" ht="15" customHeight="1" x14ac:dyDescent="0.25">
      <c r="A73">
        <v>2</v>
      </c>
      <c r="B73" s="14" t="s">
        <v>94</v>
      </c>
      <c r="C73" s="163"/>
      <c r="D73" s="139"/>
      <c r="E73" s="12"/>
      <c r="F73" s="139"/>
      <c r="G73" s="12"/>
      <c r="H73" s="139"/>
      <c r="I73" s="12"/>
      <c r="J73" s="153"/>
      <c r="K73" s="13"/>
      <c r="L73" s="139"/>
      <c r="M73" s="12"/>
      <c r="N73" s="139"/>
      <c r="O73" s="12"/>
      <c r="P73" s="139"/>
      <c r="Q73" s="12"/>
      <c r="R73" s="153"/>
      <c r="S73" s="13"/>
    </row>
    <row r="74" spans="1:19" ht="15" customHeight="1" x14ac:dyDescent="0.25">
      <c r="A74">
        <v>2</v>
      </c>
      <c r="B74" s="14" t="s">
        <v>95</v>
      </c>
      <c r="C74" s="163"/>
      <c r="D74" s="139"/>
      <c r="E74" s="12"/>
      <c r="F74" s="139"/>
      <c r="G74" s="12"/>
      <c r="H74" s="139"/>
      <c r="I74" s="12"/>
      <c r="J74" s="153"/>
      <c r="K74" s="13"/>
      <c r="L74" s="139"/>
      <c r="M74" s="12"/>
      <c r="N74" s="139"/>
      <c r="O74" s="12"/>
      <c r="P74" s="139"/>
      <c r="Q74" s="12"/>
      <c r="R74" s="153"/>
      <c r="S74" s="13"/>
    </row>
    <row r="75" spans="1:19" ht="15" customHeight="1" x14ac:dyDescent="0.25">
      <c r="A75">
        <v>1</v>
      </c>
      <c r="B75" s="15" t="s">
        <v>96</v>
      </c>
      <c r="C75" s="163"/>
      <c r="D75" s="139"/>
      <c r="E75" s="12"/>
      <c r="F75" s="139"/>
      <c r="G75" s="12"/>
      <c r="H75" s="139"/>
      <c r="I75" s="12"/>
      <c r="J75" s="153"/>
      <c r="K75" s="13"/>
      <c r="L75" s="139"/>
      <c r="M75" s="12"/>
      <c r="N75" s="139"/>
      <c r="O75" s="12"/>
      <c r="P75" s="139"/>
      <c r="Q75" s="12"/>
      <c r="R75" s="153"/>
      <c r="S75" s="13"/>
    </row>
    <row r="76" spans="1:19" ht="15" customHeight="1" x14ac:dyDescent="0.25">
      <c r="A76">
        <v>1</v>
      </c>
      <c r="B76" s="14" t="s">
        <v>97</v>
      </c>
      <c r="C76" s="163"/>
      <c r="D76" s="139"/>
      <c r="E76" s="12"/>
      <c r="F76" s="139"/>
      <c r="G76" s="12"/>
      <c r="H76" s="139"/>
      <c r="I76" s="12"/>
      <c r="J76" s="153"/>
      <c r="K76" s="13"/>
      <c r="L76" s="139"/>
      <c r="M76" s="12"/>
      <c r="N76" s="139"/>
      <c r="O76" s="12"/>
      <c r="P76" s="139"/>
      <c r="Q76" s="12"/>
      <c r="R76" s="153"/>
      <c r="S76" s="13"/>
    </row>
    <row r="77" spans="1:19" x14ac:dyDescent="0.25">
      <c r="A77" s="9" t="s">
        <v>98</v>
      </c>
      <c r="B77" s="5"/>
      <c r="C77" s="96"/>
      <c r="D77" s="7"/>
      <c r="E77" s="7"/>
      <c r="F77" s="7"/>
      <c r="G77" s="7"/>
      <c r="H77" s="7"/>
      <c r="I77" s="7"/>
      <c r="J77" s="96"/>
      <c r="K77" s="7"/>
      <c r="L77" s="7"/>
      <c r="M77" s="7"/>
      <c r="N77" s="7"/>
      <c r="O77" s="7"/>
      <c r="P77" s="7"/>
      <c r="Q77" s="7"/>
      <c r="R77" s="96"/>
      <c r="S77" s="7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2:P30"/>
  <sheetViews>
    <sheetView workbookViewId="0">
      <selection activeCell="E15" sqref="E15"/>
    </sheetView>
  </sheetViews>
  <sheetFormatPr defaultRowHeight="15" x14ac:dyDescent="0.25"/>
  <cols>
    <col min="1" max="1" width="62" bestFit="1" customWidth="1"/>
    <col min="2" max="2" width="12.7109375" bestFit="1" customWidth="1"/>
    <col min="3" max="10" width="7.5703125" bestFit="1" customWidth="1"/>
    <col min="11" max="11" width="12.28515625" bestFit="1" customWidth="1"/>
    <col min="12" max="12" width="6.85546875" bestFit="1" customWidth="1"/>
    <col min="13" max="13" width="7.140625" bestFit="1" customWidth="1"/>
    <col min="14" max="14" width="19.7109375" customWidth="1"/>
  </cols>
  <sheetData>
    <row r="2" spans="1:16" x14ac:dyDescent="0.25">
      <c r="A2" s="549" t="s">
        <v>133</v>
      </c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O2" s="550"/>
      <c r="P2" s="550"/>
    </row>
    <row r="3" spans="1:16" x14ac:dyDescent="0.25">
      <c r="A3" s="29" t="s">
        <v>5</v>
      </c>
      <c r="B3" s="30">
        <v>42339</v>
      </c>
      <c r="C3" s="31">
        <v>42370</v>
      </c>
      <c r="D3" s="30">
        <v>42401</v>
      </c>
      <c r="E3" s="31">
        <v>42430</v>
      </c>
      <c r="F3" s="30">
        <v>42461</v>
      </c>
      <c r="G3" s="31">
        <v>42491</v>
      </c>
      <c r="H3" s="30">
        <v>42522</v>
      </c>
      <c r="I3" s="31">
        <v>42552</v>
      </c>
      <c r="J3" s="30">
        <v>42583</v>
      </c>
      <c r="K3" s="31">
        <v>42614</v>
      </c>
      <c r="L3" s="31">
        <v>42644</v>
      </c>
      <c r="M3" s="31">
        <v>42675</v>
      </c>
      <c r="N3" s="168"/>
      <c r="O3" s="4"/>
      <c r="P3" s="4"/>
    </row>
    <row r="4" spans="1:16" ht="30" x14ac:dyDescent="0.25">
      <c r="A4" s="32" t="s">
        <v>8</v>
      </c>
      <c r="B4" s="33"/>
      <c r="C4" s="34"/>
      <c r="D4" s="33"/>
      <c r="E4" s="35">
        <v>20</v>
      </c>
      <c r="F4" s="36">
        <v>20</v>
      </c>
      <c r="G4" s="36">
        <v>20</v>
      </c>
      <c r="H4" s="36">
        <v>20</v>
      </c>
      <c r="I4" s="36">
        <v>40</v>
      </c>
      <c r="J4" s="37">
        <v>20</v>
      </c>
      <c r="K4" s="36">
        <v>20</v>
      </c>
      <c r="L4" s="36">
        <v>20</v>
      </c>
      <c r="M4" s="36">
        <v>20</v>
      </c>
      <c r="O4" s="38"/>
      <c r="P4" s="4"/>
    </row>
    <row r="5" spans="1:16" ht="30" x14ac:dyDescent="0.25">
      <c r="A5" s="32" t="s">
        <v>9</v>
      </c>
      <c r="B5" s="33"/>
      <c r="C5" s="34"/>
      <c r="D5" s="33"/>
      <c r="E5" s="36">
        <v>40</v>
      </c>
      <c r="F5" s="39"/>
      <c r="G5" s="39"/>
      <c r="H5" s="36">
        <v>40</v>
      </c>
      <c r="I5" s="40"/>
      <c r="J5" s="33"/>
      <c r="K5" s="36">
        <v>40</v>
      </c>
      <c r="L5" s="41"/>
      <c r="M5" s="41"/>
    </row>
    <row r="6" spans="1:16" ht="25.5" customHeight="1" x14ac:dyDescent="0.25">
      <c r="A6" s="32" t="s">
        <v>10</v>
      </c>
      <c r="B6" s="33"/>
      <c r="C6" s="34"/>
      <c r="D6" s="33"/>
      <c r="E6" s="34"/>
      <c r="F6" s="33"/>
      <c r="G6" s="34"/>
      <c r="H6" s="33"/>
      <c r="I6" s="40"/>
      <c r="J6" s="42">
        <v>60</v>
      </c>
      <c r="K6" s="34"/>
      <c r="L6" s="41"/>
      <c r="M6" s="41"/>
    </row>
    <row r="7" spans="1:16" ht="45" x14ac:dyDescent="0.25">
      <c r="A7" s="32" t="s">
        <v>11</v>
      </c>
      <c r="B7" s="33"/>
      <c r="C7" s="34"/>
      <c r="D7" s="33"/>
      <c r="E7" s="34"/>
      <c r="F7" s="33"/>
      <c r="G7" s="42">
        <v>60</v>
      </c>
      <c r="H7" s="33"/>
      <c r="I7" s="40"/>
      <c r="J7" s="33"/>
      <c r="K7" s="34"/>
      <c r="L7" s="41"/>
      <c r="M7" s="36">
        <v>60</v>
      </c>
    </row>
    <row r="8" spans="1:16" ht="45" x14ac:dyDescent="0.25">
      <c r="A8" s="32" t="s">
        <v>12</v>
      </c>
      <c r="B8" s="33"/>
      <c r="C8" s="34"/>
      <c r="D8" s="33"/>
      <c r="E8" s="34"/>
      <c r="F8" s="42">
        <v>60</v>
      </c>
      <c r="G8" s="34"/>
      <c r="H8" s="33"/>
      <c r="I8" s="42">
        <v>40</v>
      </c>
      <c r="J8" s="33"/>
      <c r="K8" s="34"/>
      <c r="L8" s="36">
        <v>60</v>
      </c>
      <c r="M8" s="41"/>
    </row>
    <row r="9" spans="1:16" ht="30" x14ac:dyDescent="0.25">
      <c r="A9" s="32" t="s">
        <v>13</v>
      </c>
      <c r="B9" s="33"/>
      <c r="C9" s="34"/>
      <c r="D9" s="33"/>
      <c r="E9" s="42">
        <v>20</v>
      </c>
      <c r="F9" s="33"/>
      <c r="G9" s="34"/>
      <c r="H9" s="42">
        <v>40</v>
      </c>
      <c r="I9" s="40"/>
      <c r="J9" s="33"/>
      <c r="K9" s="36">
        <v>40</v>
      </c>
      <c r="L9" s="41"/>
      <c r="M9" s="41"/>
    </row>
    <row r="10" spans="1:16" ht="30" x14ac:dyDescent="0.25">
      <c r="A10" s="32" t="s">
        <v>14</v>
      </c>
      <c r="B10" s="33"/>
      <c r="C10" s="34"/>
      <c r="D10" s="33"/>
      <c r="E10" s="42">
        <v>20</v>
      </c>
      <c r="F10" s="33"/>
      <c r="G10" s="42">
        <v>20</v>
      </c>
      <c r="H10" s="33"/>
      <c r="I10" s="40"/>
      <c r="J10" s="42">
        <v>20</v>
      </c>
      <c r="K10" s="34"/>
      <c r="L10" s="41"/>
      <c r="M10" s="36">
        <v>20</v>
      </c>
    </row>
    <row r="11" spans="1:16" x14ac:dyDescent="0.25">
      <c r="A11" s="32" t="s">
        <v>15</v>
      </c>
      <c r="B11" s="33"/>
      <c r="C11" s="34"/>
      <c r="D11" s="33"/>
      <c r="E11" s="43"/>
      <c r="F11" s="42">
        <v>20</v>
      </c>
      <c r="G11" s="43"/>
      <c r="H11" s="44"/>
      <c r="I11" s="42">
        <v>20</v>
      </c>
      <c r="J11" s="44"/>
      <c r="K11" s="43"/>
      <c r="L11" s="45">
        <v>20</v>
      </c>
      <c r="M11" s="46"/>
    </row>
    <row r="12" spans="1:16" x14ac:dyDescent="0.25">
      <c r="A12" s="47" t="s">
        <v>2</v>
      </c>
      <c r="B12" s="48"/>
      <c r="C12" s="49"/>
      <c r="D12" s="48"/>
      <c r="E12" s="36">
        <f t="shared" ref="E12:M12" si="0">SUM(E4:E11)</f>
        <v>100</v>
      </c>
      <c r="F12" s="36">
        <f t="shared" si="0"/>
        <v>100</v>
      </c>
      <c r="G12" s="36">
        <f t="shared" si="0"/>
        <v>100</v>
      </c>
      <c r="H12" s="36">
        <f t="shared" si="0"/>
        <v>100</v>
      </c>
      <c r="I12" s="36">
        <f t="shared" si="0"/>
        <v>100</v>
      </c>
      <c r="J12" s="36">
        <f t="shared" si="0"/>
        <v>100</v>
      </c>
      <c r="K12" s="36">
        <f t="shared" si="0"/>
        <v>100</v>
      </c>
      <c r="L12" s="36">
        <f t="shared" si="0"/>
        <v>100</v>
      </c>
      <c r="M12" s="36">
        <f t="shared" si="0"/>
        <v>100</v>
      </c>
    </row>
    <row r="14" spans="1:16" x14ac:dyDescent="0.25">
      <c r="B14" s="50"/>
    </row>
    <row r="15" spans="1:16" x14ac:dyDescent="0.25">
      <c r="A15" s="171" t="s">
        <v>112</v>
      </c>
      <c r="B15" s="191">
        <v>99345757.459999993</v>
      </c>
    </row>
    <row r="16" spans="1:16" x14ac:dyDescent="0.25">
      <c r="A16" s="171" t="s">
        <v>113</v>
      </c>
      <c r="B16" s="192">
        <f>B15/12</f>
        <v>8278813.1216666661</v>
      </c>
    </row>
    <row r="17" spans="1:11" x14ac:dyDescent="0.25">
      <c r="A17" s="171" t="s">
        <v>114</v>
      </c>
      <c r="B17" s="191">
        <f>B15*5%</f>
        <v>4967287.8729999997</v>
      </c>
    </row>
    <row r="18" spans="1:11" x14ac:dyDescent="0.25">
      <c r="A18" s="171" t="s">
        <v>115</v>
      </c>
      <c r="B18" s="191">
        <f>B17/12</f>
        <v>413940.65608333331</v>
      </c>
    </row>
    <row r="19" spans="1:11" x14ac:dyDescent="0.25">
      <c r="B19" s="50"/>
    </row>
    <row r="20" spans="1:11" ht="15.75" thickBot="1" x14ac:dyDescent="0.3">
      <c r="A20" s="51" t="s">
        <v>116</v>
      </c>
    </row>
    <row r="21" spans="1:11" x14ac:dyDescent="0.25">
      <c r="A21" s="52" t="s">
        <v>5</v>
      </c>
      <c r="B21" s="53">
        <v>42339</v>
      </c>
      <c r="C21" s="54">
        <v>42370</v>
      </c>
      <c r="D21" s="53">
        <v>42401</v>
      </c>
      <c r="E21" s="54">
        <v>42430</v>
      </c>
      <c r="F21" s="53">
        <v>42461</v>
      </c>
      <c r="G21" s="54">
        <v>42491</v>
      </c>
      <c r="H21" s="53">
        <v>42522</v>
      </c>
      <c r="I21" s="53">
        <v>42186</v>
      </c>
      <c r="J21" s="53">
        <v>42217</v>
      </c>
      <c r="K21" s="55" t="s">
        <v>117</v>
      </c>
    </row>
    <row r="22" spans="1:11" ht="30" x14ac:dyDescent="0.25">
      <c r="A22" s="56" t="s">
        <v>8</v>
      </c>
      <c r="B22" s="35">
        <v>82788.13</v>
      </c>
      <c r="C22" s="35">
        <f>B18*20%</f>
        <v>82788.131216666661</v>
      </c>
      <c r="D22" s="35">
        <f>B18*20%</f>
        <v>82788.131216666661</v>
      </c>
      <c r="E22" s="35">
        <v>82788</v>
      </c>
      <c r="F22" s="35">
        <f>B18*40%</f>
        <v>165576.26243333332</v>
      </c>
      <c r="G22" s="57">
        <v>82788</v>
      </c>
      <c r="H22" s="57">
        <v>82788</v>
      </c>
      <c r="I22" s="57">
        <v>82788</v>
      </c>
      <c r="J22" s="57">
        <v>82788</v>
      </c>
      <c r="K22" s="58">
        <v>1</v>
      </c>
    </row>
    <row r="23" spans="1:11" ht="30" x14ac:dyDescent="0.25">
      <c r="A23" s="56" t="s">
        <v>9</v>
      </c>
      <c r="B23" s="35">
        <v>165576.26243333332</v>
      </c>
      <c r="C23" s="39"/>
      <c r="D23" s="39"/>
      <c r="E23" s="35">
        <v>165576.26243333332</v>
      </c>
      <c r="F23" s="40"/>
      <c r="G23" s="33"/>
      <c r="H23" s="35">
        <v>165576.26243333332</v>
      </c>
      <c r="I23" s="41"/>
      <c r="J23" s="41"/>
      <c r="K23" s="58">
        <v>0.9</v>
      </c>
    </row>
    <row r="24" spans="1:11" x14ac:dyDescent="0.25">
      <c r="A24" s="56" t="s">
        <v>10</v>
      </c>
      <c r="B24" s="34"/>
      <c r="C24" s="33"/>
      <c r="D24" s="34"/>
      <c r="E24" s="33"/>
      <c r="F24" s="40"/>
      <c r="G24" s="59">
        <f>B18*60%</f>
        <v>248364.39364999998</v>
      </c>
      <c r="H24" s="34"/>
      <c r="I24" s="41"/>
      <c r="J24" s="41"/>
      <c r="K24" s="58">
        <v>1</v>
      </c>
    </row>
    <row r="25" spans="1:11" ht="45" x14ac:dyDescent="0.25">
      <c r="A25" s="56" t="s">
        <v>11</v>
      </c>
      <c r="B25" s="34"/>
      <c r="C25" s="33"/>
      <c r="D25" s="59">
        <v>248364</v>
      </c>
      <c r="E25" s="33"/>
      <c r="F25" s="40"/>
      <c r="G25" s="33"/>
      <c r="H25" s="34"/>
      <c r="I25" s="41"/>
      <c r="J25" s="35">
        <v>248364</v>
      </c>
      <c r="K25" s="58">
        <v>0.9</v>
      </c>
    </row>
    <row r="26" spans="1:11" ht="45" x14ac:dyDescent="0.25">
      <c r="A26" s="56" t="s">
        <v>12</v>
      </c>
      <c r="B26" s="34"/>
      <c r="C26" s="59">
        <v>248364</v>
      </c>
      <c r="D26" s="34"/>
      <c r="E26" s="33"/>
      <c r="F26" s="35">
        <v>165576.26243333332</v>
      </c>
      <c r="G26" s="33"/>
      <c r="H26" s="34"/>
      <c r="I26" s="59">
        <v>248364</v>
      </c>
      <c r="J26" s="41"/>
      <c r="K26" s="58">
        <v>0.75</v>
      </c>
    </row>
    <row r="27" spans="1:11" ht="30" x14ac:dyDescent="0.25">
      <c r="A27" s="56" t="s">
        <v>13</v>
      </c>
      <c r="B27" s="57">
        <v>82788</v>
      </c>
      <c r="C27" s="33"/>
      <c r="D27" s="34"/>
      <c r="E27" s="35">
        <v>165576.26243333332</v>
      </c>
      <c r="F27" s="40"/>
      <c r="G27" s="33"/>
      <c r="H27" s="35">
        <v>165576.26243333332</v>
      </c>
      <c r="I27" s="41"/>
      <c r="J27" s="41"/>
      <c r="K27" s="58">
        <v>0.75</v>
      </c>
    </row>
    <row r="28" spans="1:11" ht="45" x14ac:dyDescent="0.25">
      <c r="A28" s="56" t="s">
        <v>14</v>
      </c>
      <c r="B28" s="57">
        <v>82788</v>
      </c>
      <c r="C28" s="33"/>
      <c r="D28" s="57">
        <v>82788</v>
      </c>
      <c r="E28" s="33"/>
      <c r="F28" s="40"/>
      <c r="G28" s="57">
        <v>82788</v>
      </c>
      <c r="H28" s="34"/>
      <c r="I28" s="41"/>
      <c r="J28" s="57">
        <v>82788</v>
      </c>
      <c r="K28" s="60" t="s">
        <v>118</v>
      </c>
    </row>
    <row r="29" spans="1:11" x14ac:dyDescent="0.25">
      <c r="A29" s="56" t="s">
        <v>15</v>
      </c>
      <c r="B29" s="43"/>
      <c r="C29" s="57">
        <v>82788</v>
      </c>
      <c r="D29" s="43"/>
      <c r="E29" s="44"/>
      <c r="F29" s="57">
        <v>82788</v>
      </c>
      <c r="G29" s="44"/>
      <c r="H29" s="43"/>
      <c r="I29" s="57">
        <v>82788</v>
      </c>
      <c r="J29" s="41"/>
      <c r="K29" s="58">
        <v>0.8</v>
      </c>
    </row>
    <row r="30" spans="1:11" ht="15.75" thickBot="1" x14ac:dyDescent="0.3">
      <c r="A30" s="61" t="s">
        <v>2</v>
      </c>
      <c r="B30" s="62">
        <f t="shared" ref="B30:J30" si="1">SUM(B22:B29)</f>
        <v>413940.39243333333</v>
      </c>
      <c r="C30" s="62">
        <f t="shared" si="1"/>
        <v>413940.13121666666</v>
      </c>
      <c r="D30" s="62">
        <f t="shared" si="1"/>
        <v>413940.13121666666</v>
      </c>
      <c r="E30" s="62">
        <f t="shared" si="1"/>
        <v>413940.52486666664</v>
      </c>
      <c r="F30" s="62">
        <f t="shared" si="1"/>
        <v>413940.52486666664</v>
      </c>
      <c r="G30" s="62">
        <f t="shared" si="1"/>
        <v>413940.39364999998</v>
      </c>
      <c r="H30" s="62">
        <f t="shared" si="1"/>
        <v>413940.52486666664</v>
      </c>
      <c r="I30" s="62">
        <f t="shared" si="1"/>
        <v>413940</v>
      </c>
      <c r="J30" s="62">
        <f t="shared" si="1"/>
        <v>413940</v>
      </c>
      <c r="K30" s="63"/>
    </row>
  </sheetData>
  <mergeCells count="2">
    <mergeCell ref="A2:M2"/>
    <mergeCell ref="O2:P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1:Q245"/>
  <sheetViews>
    <sheetView showGridLines="0" zoomScale="80" zoomScaleNormal="80" workbookViewId="0">
      <pane xSplit="1" topLeftCell="B1" activePane="topRight" state="frozen"/>
      <selection pane="topRight" activeCell="B1" sqref="B1"/>
    </sheetView>
  </sheetViews>
  <sheetFormatPr defaultColWidth="8.85546875" defaultRowHeight="15.75" x14ac:dyDescent="0.25"/>
  <cols>
    <col min="1" max="1" width="41.28515625" style="224" customWidth="1"/>
    <col min="2" max="2" width="12" style="220" customWidth="1"/>
    <col min="3" max="8" width="11.85546875" style="218" customWidth="1"/>
    <col min="9" max="14" width="11.85546875" style="217" customWidth="1"/>
    <col min="15" max="15" width="9.5703125" style="382" bestFit="1" customWidth="1"/>
    <col min="16" max="16" width="8.85546875" style="217" customWidth="1"/>
    <col min="17" max="17" width="9.5703125" style="227" customWidth="1"/>
  </cols>
  <sheetData>
    <row r="1" spans="1:17" ht="51" customHeight="1" x14ac:dyDescent="0.25"/>
    <row r="2" spans="1:17" x14ac:dyDescent="0.25">
      <c r="A2" s="492"/>
      <c r="B2" s="492"/>
      <c r="C2" s="492"/>
      <c r="D2" s="492"/>
      <c r="E2" s="492"/>
      <c r="F2" s="492"/>
      <c r="G2" s="492"/>
      <c r="H2" s="492"/>
    </row>
    <row r="3" spans="1:17" x14ac:dyDescent="0.25">
      <c r="A3" s="492"/>
      <c r="B3" s="492"/>
      <c r="C3" s="492"/>
      <c r="D3" s="492"/>
      <c r="E3" s="492"/>
      <c r="F3" s="492"/>
      <c r="G3" s="492"/>
      <c r="H3" s="492"/>
    </row>
    <row r="4" spans="1:17" ht="21" customHeight="1" x14ac:dyDescent="0.25"/>
    <row r="5" spans="1:17" s="374" customFormat="1" ht="18.75" customHeight="1" x14ac:dyDescent="0.25">
      <c r="A5" s="493" t="s">
        <v>253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</row>
    <row r="6" spans="1:17" s="374" customFormat="1" ht="20.25" customHeight="1" x14ac:dyDescent="0.25">
      <c r="A6" s="493" t="s">
        <v>275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</row>
    <row r="7" spans="1:17" s="225" customFormat="1" ht="22.5" customHeight="1" x14ac:dyDescent="0.2">
      <c r="A7" s="494" t="s">
        <v>3</v>
      </c>
      <c r="B7" s="496" t="s">
        <v>255</v>
      </c>
      <c r="C7" s="381" t="s">
        <v>256</v>
      </c>
      <c r="D7" s="381" t="s">
        <v>257</v>
      </c>
      <c r="E7" s="381" t="s">
        <v>258</v>
      </c>
      <c r="F7" s="381" t="s">
        <v>259</v>
      </c>
      <c r="G7" s="381" t="s">
        <v>260</v>
      </c>
      <c r="H7" s="381" t="s">
        <v>261</v>
      </c>
      <c r="I7" s="381" t="s">
        <v>262</v>
      </c>
      <c r="J7" s="381" t="s">
        <v>263</v>
      </c>
      <c r="K7" s="381" t="s">
        <v>264</v>
      </c>
      <c r="L7" s="381" t="s">
        <v>265</v>
      </c>
      <c r="M7" s="381" t="s">
        <v>266</v>
      </c>
      <c r="N7" s="381" t="s">
        <v>267</v>
      </c>
      <c r="O7" s="498" t="s">
        <v>268</v>
      </c>
      <c r="P7" s="499"/>
      <c r="Q7" s="500"/>
    </row>
    <row r="8" spans="1:17" s="225" customFormat="1" ht="18" customHeight="1" x14ac:dyDescent="0.2">
      <c r="A8" s="495"/>
      <c r="B8" s="497"/>
      <c r="C8" s="381" t="s">
        <v>269</v>
      </c>
      <c r="D8" s="381" t="s">
        <v>269</v>
      </c>
      <c r="E8" s="381" t="s">
        <v>269</v>
      </c>
      <c r="F8" s="381" t="s">
        <v>269</v>
      </c>
      <c r="G8" s="381" t="s">
        <v>269</v>
      </c>
      <c r="H8" s="381" t="s">
        <v>269</v>
      </c>
      <c r="I8" s="381" t="s">
        <v>269</v>
      </c>
      <c r="J8" s="381" t="s">
        <v>269</v>
      </c>
      <c r="K8" s="381" t="s">
        <v>269</v>
      </c>
      <c r="L8" s="381" t="s">
        <v>269</v>
      </c>
      <c r="M8" s="381" t="s">
        <v>269</v>
      </c>
      <c r="N8" s="381" t="s">
        <v>269</v>
      </c>
      <c r="O8" s="383" t="s">
        <v>270</v>
      </c>
      <c r="P8" s="381" t="s">
        <v>269</v>
      </c>
      <c r="Q8" s="381" t="s">
        <v>1</v>
      </c>
    </row>
    <row r="9" spans="1:17" ht="23.25" customHeight="1" x14ac:dyDescent="0.25">
      <c r="A9" s="355" t="s">
        <v>209</v>
      </c>
      <c r="B9" s="356">
        <v>1024</v>
      </c>
      <c r="C9" s="369">
        <v>1018</v>
      </c>
      <c r="D9" s="369">
        <v>1024</v>
      </c>
      <c r="E9" s="369">
        <v>725</v>
      </c>
      <c r="F9" s="369">
        <v>555</v>
      </c>
      <c r="G9" s="369">
        <v>805</v>
      </c>
      <c r="H9" s="460">
        <v>719</v>
      </c>
      <c r="I9" s="369">
        <v>759</v>
      </c>
      <c r="J9" s="369">
        <v>930</v>
      </c>
      <c r="K9" s="369">
        <v>752</v>
      </c>
      <c r="L9" s="369">
        <v>547</v>
      </c>
      <c r="M9" s="369">
        <v>638</v>
      </c>
      <c r="N9" s="369">
        <v>785</v>
      </c>
      <c r="O9" s="387">
        <f>B9*(IF(C9="",0,1)+IF(D9="",0,1)+IF(E9="",0,1)+IF(F9="",0,1)+IF(G9="",0,1)+IF(H9="",0,1)+IF(I9="",0,1)+IF(J9="",0,1)+IF(K9="",0,1)+IF(L9="",0,1)+IF(M9="",0,1)+IF(N9="",0,1))</f>
        <v>12288</v>
      </c>
      <c r="P9" s="387">
        <f>SUM(C9:N9)</f>
        <v>9257</v>
      </c>
      <c r="Q9" s="388">
        <f>IF(O9=0,"-",P9/O9)</f>
        <v>0.75333658854166663</v>
      </c>
    </row>
    <row r="10" spans="1:17" ht="30.75" customHeight="1" x14ac:dyDescent="0.25">
      <c r="A10" s="355" t="s">
        <v>210</v>
      </c>
      <c r="B10" s="356">
        <v>512</v>
      </c>
      <c r="C10" s="369">
        <v>58</v>
      </c>
      <c r="D10" s="369">
        <v>212</v>
      </c>
      <c r="E10" s="369">
        <v>371</v>
      </c>
      <c r="F10" s="369">
        <v>279</v>
      </c>
      <c r="G10" s="369">
        <v>339</v>
      </c>
      <c r="H10" s="460">
        <v>283</v>
      </c>
      <c r="I10" s="369">
        <v>247</v>
      </c>
      <c r="J10" s="369">
        <v>369</v>
      </c>
      <c r="K10" s="369">
        <v>361</v>
      </c>
      <c r="L10" s="369">
        <v>287</v>
      </c>
      <c r="M10" s="369">
        <v>44</v>
      </c>
      <c r="N10" s="369">
        <v>336</v>
      </c>
      <c r="O10" s="387">
        <f>B10*(IF(C10="",0,1)+IF(D10="",0,1)+IF(E10="",0,1)+IF(F10="",0,1)+IF(G10="",0,1)+IF(H10="",0,1)+IF(I10="",0,1)+IF(J10="",0,1)+IF(K10="",0,1)+IF(L10="",0,1)+IF(M10="",0,1)+IF(N10="",0,1))</f>
        <v>6144</v>
      </c>
      <c r="P10" s="387">
        <f>SUM(C10:N10)</f>
        <v>3186</v>
      </c>
      <c r="Q10" s="388">
        <f>IF(O10=0,"-",P10/O10)</f>
        <v>0.5185546875</v>
      </c>
    </row>
    <row r="11" spans="1:17" ht="33" customHeight="1" thickBot="1" x14ac:dyDescent="0.3">
      <c r="A11" s="355" t="s">
        <v>211</v>
      </c>
      <c r="B11" s="356">
        <v>256</v>
      </c>
      <c r="C11" s="369">
        <v>69</v>
      </c>
      <c r="D11" s="369">
        <v>207</v>
      </c>
      <c r="E11" s="369">
        <v>195</v>
      </c>
      <c r="F11" s="369">
        <v>124</v>
      </c>
      <c r="G11" s="369">
        <v>191</v>
      </c>
      <c r="H11" s="460">
        <v>205</v>
      </c>
      <c r="I11" s="369">
        <v>66</v>
      </c>
      <c r="J11" s="369">
        <v>197</v>
      </c>
      <c r="K11" s="369">
        <v>168</v>
      </c>
      <c r="L11" s="369">
        <v>198</v>
      </c>
      <c r="M11" s="369">
        <v>223</v>
      </c>
      <c r="N11" s="369">
        <v>125</v>
      </c>
      <c r="O11" s="402">
        <f>B11*(IF(C11="",0,1)+IF(D11="",0,1)+IF(E11="",0,1)+IF(F11="",0,1)+IF(G11="",0,1)+IF(H11="",0,1)+IF(I11="",0,1)+IF(J11="",0,1)+IF(K11="",0,1)+IF(L11="",0,1)+IF(M11="",0,1)+IF(N11="",0,1))</f>
        <v>3072</v>
      </c>
      <c r="P11" s="402">
        <f>SUM(C11:N11)</f>
        <v>1968</v>
      </c>
      <c r="Q11" s="403">
        <f>IF(O11=0,"-",P11/O11)</f>
        <v>0.640625</v>
      </c>
    </row>
    <row r="12" spans="1:17" s="98" customFormat="1" ht="20.25" customHeight="1" x14ac:dyDescent="0.25">
      <c r="A12" s="373" t="s">
        <v>2</v>
      </c>
      <c r="B12" s="363">
        <f t="shared" ref="B12:P12" si="0">SUM(B9:B11)</f>
        <v>1792</v>
      </c>
      <c r="C12" s="363">
        <f t="shared" si="0"/>
        <v>1145</v>
      </c>
      <c r="D12" s="363">
        <f t="shared" si="0"/>
        <v>1443</v>
      </c>
      <c r="E12" s="363">
        <f t="shared" si="0"/>
        <v>1291</v>
      </c>
      <c r="F12" s="363">
        <f t="shared" si="0"/>
        <v>958</v>
      </c>
      <c r="G12" s="363">
        <f t="shared" si="0"/>
        <v>1335</v>
      </c>
      <c r="H12" s="363">
        <f t="shared" si="0"/>
        <v>1207</v>
      </c>
      <c r="I12" s="363">
        <f t="shared" si="0"/>
        <v>1072</v>
      </c>
      <c r="J12" s="363">
        <f t="shared" si="0"/>
        <v>1496</v>
      </c>
      <c r="K12" s="363">
        <f t="shared" si="0"/>
        <v>1281</v>
      </c>
      <c r="L12" s="363">
        <f t="shared" si="0"/>
        <v>1032</v>
      </c>
      <c r="M12" s="363">
        <f t="shared" si="0"/>
        <v>905</v>
      </c>
      <c r="N12" s="363">
        <f t="shared" si="0"/>
        <v>1246</v>
      </c>
      <c r="O12" s="406">
        <f t="shared" si="0"/>
        <v>21504</v>
      </c>
      <c r="P12" s="406">
        <f t="shared" si="0"/>
        <v>14411</v>
      </c>
      <c r="Q12" s="390">
        <f>IF(O12=0,"-",P12/O12)</f>
        <v>0.67015438988095233</v>
      </c>
    </row>
    <row r="13" spans="1:17" x14ac:dyDescent="0.25">
      <c r="C13" s="217"/>
      <c r="D13" s="217"/>
      <c r="E13" s="217"/>
      <c r="F13" s="217"/>
      <c r="G13" s="217"/>
      <c r="H13" s="217"/>
      <c r="O13" s="391"/>
      <c r="P13" s="218"/>
      <c r="Q13" s="220"/>
    </row>
    <row r="14" spans="1:17" x14ac:dyDescent="0.25">
      <c r="C14" s="217"/>
      <c r="D14" s="217"/>
      <c r="E14" s="217"/>
      <c r="F14" s="217"/>
      <c r="G14" s="217"/>
      <c r="H14" s="217"/>
      <c r="O14" s="391"/>
      <c r="P14" s="218"/>
      <c r="Q14" s="220"/>
    </row>
    <row r="15" spans="1:17" x14ac:dyDescent="0.25">
      <c r="A15" s="368" t="s">
        <v>254</v>
      </c>
      <c r="C15" s="217"/>
      <c r="D15" s="217"/>
      <c r="E15" s="217"/>
      <c r="F15" s="217"/>
      <c r="G15" s="217"/>
      <c r="H15" s="217"/>
      <c r="O15" s="391"/>
      <c r="P15" s="218"/>
      <c r="Q15" s="220"/>
    </row>
    <row r="16" spans="1:17" x14ac:dyDescent="0.25">
      <c r="C16" s="217"/>
      <c r="D16" s="217"/>
      <c r="E16" s="217"/>
      <c r="F16" s="217"/>
      <c r="G16" s="217"/>
      <c r="H16" s="217"/>
      <c r="O16" s="391"/>
      <c r="P16" s="218"/>
      <c r="Q16" s="220"/>
    </row>
    <row r="17" spans="3:17" x14ac:dyDescent="0.25">
      <c r="C17" s="217"/>
      <c r="D17" s="217"/>
      <c r="E17" s="217"/>
      <c r="F17" s="217"/>
      <c r="G17" s="217"/>
      <c r="H17" s="217"/>
      <c r="O17" s="391"/>
      <c r="P17" s="218"/>
      <c r="Q17" s="220"/>
    </row>
    <row r="18" spans="3:17" x14ac:dyDescent="0.25">
      <c r="C18" s="217"/>
      <c r="D18" s="217"/>
      <c r="E18" s="217"/>
      <c r="F18" s="217"/>
      <c r="G18" s="217"/>
      <c r="H18" s="217"/>
      <c r="O18" s="391"/>
      <c r="P18" s="218"/>
      <c r="Q18" s="220"/>
    </row>
    <row r="19" spans="3:17" x14ac:dyDescent="0.25">
      <c r="C19" s="217"/>
      <c r="D19" s="217"/>
      <c r="E19" s="217"/>
      <c r="F19" s="217"/>
      <c r="G19" s="217"/>
      <c r="H19" s="217"/>
      <c r="O19" s="391"/>
      <c r="P19" s="218"/>
      <c r="Q19" s="220"/>
    </row>
    <row r="20" spans="3:17" x14ac:dyDescent="0.25">
      <c r="C20" s="217"/>
      <c r="D20" s="217"/>
      <c r="E20" s="217"/>
      <c r="F20" s="217"/>
      <c r="G20" s="217"/>
      <c r="H20" s="217"/>
      <c r="O20" s="391"/>
      <c r="P20" s="218"/>
      <c r="Q20" s="220"/>
    </row>
    <row r="21" spans="3:17" x14ac:dyDescent="0.25">
      <c r="C21" s="217"/>
      <c r="D21" s="217"/>
      <c r="E21" s="217"/>
      <c r="F21" s="217"/>
      <c r="G21" s="217"/>
      <c r="H21" s="217"/>
      <c r="O21" s="391"/>
      <c r="P21" s="218"/>
      <c r="Q21" s="220"/>
    </row>
    <row r="22" spans="3:17" x14ac:dyDescent="0.25">
      <c r="C22" s="217"/>
      <c r="D22" s="217"/>
      <c r="E22" s="217"/>
      <c r="F22" s="217"/>
      <c r="G22" s="217"/>
      <c r="H22" s="217"/>
      <c r="O22" s="391"/>
      <c r="P22" s="218"/>
      <c r="Q22" s="220"/>
    </row>
    <row r="23" spans="3:17" x14ac:dyDescent="0.25">
      <c r="C23" s="217"/>
      <c r="D23" s="217"/>
      <c r="E23" s="217"/>
      <c r="F23" s="217"/>
      <c r="G23" s="217"/>
      <c r="H23" s="217"/>
      <c r="O23" s="391"/>
      <c r="P23" s="218"/>
      <c r="Q23" s="220"/>
    </row>
    <row r="24" spans="3:17" x14ac:dyDescent="0.25">
      <c r="C24" s="217"/>
      <c r="D24" s="217"/>
      <c r="E24" s="217"/>
      <c r="F24" s="217"/>
      <c r="G24" s="217"/>
      <c r="H24" s="217"/>
      <c r="O24" s="391"/>
      <c r="P24" s="218"/>
      <c r="Q24" s="220"/>
    </row>
    <row r="25" spans="3:17" x14ac:dyDescent="0.25">
      <c r="C25" s="217"/>
      <c r="D25" s="217"/>
      <c r="E25" s="217"/>
      <c r="F25" s="217"/>
      <c r="G25" s="217"/>
      <c r="H25" s="217"/>
      <c r="O25" s="391"/>
      <c r="P25" s="218"/>
      <c r="Q25" s="220"/>
    </row>
    <row r="26" spans="3:17" x14ac:dyDescent="0.25">
      <c r="C26" s="217"/>
      <c r="D26" s="217"/>
      <c r="E26" s="217"/>
      <c r="F26" s="217"/>
      <c r="G26" s="217"/>
      <c r="H26" s="217"/>
      <c r="O26" s="391"/>
      <c r="P26" s="218"/>
      <c r="Q26" s="220"/>
    </row>
    <row r="27" spans="3:17" x14ac:dyDescent="0.25">
      <c r="C27" s="217"/>
      <c r="D27" s="217"/>
      <c r="E27" s="217"/>
      <c r="F27" s="217"/>
      <c r="G27" s="217"/>
      <c r="H27" s="217"/>
      <c r="O27" s="391"/>
      <c r="P27" s="218"/>
      <c r="Q27" s="220"/>
    </row>
    <row r="28" spans="3:17" x14ac:dyDescent="0.25">
      <c r="C28" s="217"/>
      <c r="D28" s="217"/>
      <c r="E28" s="217"/>
      <c r="F28" s="217"/>
      <c r="G28" s="217"/>
      <c r="H28" s="217"/>
      <c r="O28" s="391"/>
      <c r="P28" s="218"/>
      <c r="Q28" s="220"/>
    </row>
    <row r="29" spans="3:17" x14ac:dyDescent="0.25">
      <c r="C29" s="217"/>
      <c r="D29" s="217"/>
      <c r="E29" s="217"/>
      <c r="F29" s="217"/>
      <c r="G29" s="217"/>
      <c r="H29" s="217"/>
      <c r="O29" s="391"/>
      <c r="P29" s="218"/>
      <c r="Q29" s="220"/>
    </row>
    <row r="30" spans="3:17" x14ac:dyDescent="0.25">
      <c r="C30" s="217"/>
      <c r="D30" s="217"/>
      <c r="E30" s="217"/>
      <c r="F30" s="217"/>
      <c r="G30" s="217"/>
      <c r="H30" s="217"/>
      <c r="O30" s="391"/>
      <c r="P30" s="218"/>
      <c r="Q30" s="220"/>
    </row>
    <row r="31" spans="3:17" x14ac:dyDescent="0.25">
      <c r="C31" s="217"/>
      <c r="D31" s="217"/>
      <c r="E31" s="217"/>
      <c r="F31" s="217"/>
      <c r="G31" s="217"/>
      <c r="H31" s="217"/>
      <c r="O31" s="391"/>
      <c r="P31" s="218"/>
      <c r="Q31" s="220"/>
    </row>
    <row r="32" spans="3:17" x14ac:dyDescent="0.25">
      <c r="C32" s="217"/>
      <c r="D32" s="217"/>
      <c r="E32" s="217"/>
      <c r="F32" s="217"/>
      <c r="G32" s="217"/>
      <c r="H32" s="217"/>
      <c r="O32" s="391"/>
      <c r="P32" s="218"/>
      <c r="Q32" s="220"/>
    </row>
    <row r="33" spans="3:8" x14ac:dyDescent="0.25">
      <c r="C33" s="217"/>
      <c r="D33" s="217"/>
      <c r="E33" s="217"/>
      <c r="F33" s="217"/>
      <c r="G33" s="217"/>
      <c r="H33" s="217"/>
    </row>
    <row r="34" spans="3:8" x14ac:dyDescent="0.25">
      <c r="C34" s="217"/>
      <c r="D34" s="217"/>
      <c r="E34" s="217"/>
      <c r="F34" s="217"/>
      <c r="G34" s="217"/>
      <c r="H34" s="217"/>
    </row>
    <row r="35" spans="3:8" x14ac:dyDescent="0.25">
      <c r="C35" s="217"/>
      <c r="D35" s="217"/>
      <c r="E35" s="217"/>
      <c r="F35" s="217"/>
      <c r="G35" s="217"/>
      <c r="H35" s="217"/>
    </row>
    <row r="36" spans="3:8" x14ac:dyDescent="0.25">
      <c r="C36" s="217"/>
      <c r="D36" s="217"/>
      <c r="E36" s="217"/>
      <c r="F36" s="217"/>
      <c r="G36" s="217"/>
      <c r="H36" s="217"/>
    </row>
    <row r="37" spans="3:8" x14ac:dyDescent="0.25">
      <c r="C37" s="217"/>
      <c r="D37" s="217"/>
      <c r="E37" s="217"/>
      <c r="F37" s="217"/>
      <c r="G37" s="217"/>
      <c r="H37" s="217"/>
    </row>
    <row r="38" spans="3:8" x14ac:dyDescent="0.25">
      <c r="C38" s="217"/>
      <c r="D38" s="217"/>
      <c r="E38" s="217"/>
      <c r="F38" s="217"/>
      <c r="G38" s="217"/>
      <c r="H38" s="217"/>
    </row>
    <row r="39" spans="3:8" x14ac:dyDescent="0.25">
      <c r="C39" s="217"/>
      <c r="D39" s="217"/>
      <c r="E39" s="217"/>
      <c r="F39" s="217"/>
      <c r="G39" s="217"/>
      <c r="H39" s="217"/>
    </row>
    <row r="40" spans="3:8" x14ac:dyDescent="0.25">
      <c r="C40" s="217"/>
      <c r="D40" s="217"/>
      <c r="E40" s="217"/>
      <c r="F40" s="217"/>
      <c r="G40" s="217"/>
      <c r="H40" s="217"/>
    </row>
    <row r="41" spans="3:8" x14ac:dyDescent="0.25">
      <c r="C41" s="217"/>
      <c r="D41" s="217"/>
      <c r="E41" s="217"/>
      <c r="F41" s="217"/>
      <c r="G41" s="217"/>
      <c r="H41" s="217"/>
    </row>
    <row r="42" spans="3:8" x14ac:dyDescent="0.25">
      <c r="C42" s="217"/>
      <c r="D42" s="217"/>
      <c r="E42" s="217"/>
      <c r="F42" s="217"/>
      <c r="G42" s="217"/>
      <c r="H42" s="217"/>
    </row>
    <row r="43" spans="3:8" x14ac:dyDescent="0.25">
      <c r="C43" s="217"/>
      <c r="D43" s="217"/>
      <c r="E43" s="217"/>
      <c r="F43" s="217"/>
      <c r="G43" s="217"/>
      <c r="H43" s="217"/>
    </row>
    <row r="44" spans="3:8" x14ac:dyDescent="0.25">
      <c r="C44" s="217"/>
      <c r="D44" s="217"/>
      <c r="E44" s="217"/>
      <c r="F44" s="217"/>
      <c r="G44" s="217"/>
      <c r="H44" s="217"/>
    </row>
    <row r="45" spans="3:8" x14ac:dyDescent="0.25">
      <c r="C45" s="217"/>
      <c r="D45" s="217"/>
      <c r="E45" s="217"/>
      <c r="F45" s="217"/>
      <c r="G45" s="217"/>
      <c r="H45" s="217"/>
    </row>
    <row r="46" spans="3:8" x14ac:dyDescent="0.25">
      <c r="C46" s="217"/>
      <c r="D46" s="217"/>
      <c r="E46" s="217"/>
      <c r="F46" s="217"/>
      <c r="G46" s="217"/>
      <c r="H46" s="217"/>
    </row>
    <row r="47" spans="3:8" x14ac:dyDescent="0.25">
      <c r="C47" s="217"/>
      <c r="D47" s="217"/>
      <c r="E47" s="217"/>
      <c r="F47" s="217"/>
      <c r="G47" s="217"/>
      <c r="H47" s="217"/>
    </row>
    <row r="48" spans="3:8" x14ac:dyDescent="0.25">
      <c r="C48" s="217"/>
      <c r="D48" s="217"/>
      <c r="E48" s="217"/>
      <c r="F48" s="217"/>
      <c r="G48" s="217"/>
      <c r="H48" s="217"/>
    </row>
    <row r="49" spans="3:8" x14ac:dyDescent="0.25">
      <c r="C49" s="217"/>
      <c r="D49" s="217"/>
      <c r="E49" s="217"/>
      <c r="F49" s="217"/>
      <c r="G49" s="217"/>
      <c r="H49" s="217"/>
    </row>
    <row r="50" spans="3:8" x14ac:dyDescent="0.25">
      <c r="C50" s="217"/>
      <c r="D50" s="217"/>
      <c r="E50" s="217"/>
      <c r="F50" s="217"/>
      <c r="G50" s="217"/>
      <c r="H50" s="217"/>
    </row>
    <row r="51" spans="3:8" x14ac:dyDescent="0.25">
      <c r="C51" s="217"/>
      <c r="D51" s="217"/>
      <c r="E51" s="217"/>
      <c r="F51" s="217"/>
      <c r="G51" s="217"/>
      <c r="H51" s="217"/>
    </row>
    <row r="52" spans="3:8" x14ac:dyDescent="0.25">
      <c r="C52" s="217"/>
      <c r="D52" s="217"/>
      <c r="E52" s="217"/>
      <c r="F52" s="217"/>
      <c r="G52" s="217"/>
      <c r="H52" s="217"/>
    </row>
    <row r="53" spans="3:8" x14ac:dyDescent="0.25">
      <c r="C53" s="217"/>
      <c r="D53" s="217"/>
      <c r="E53" s="217"/>
      <c r="F53" s="217"/>
      <c r="G53" s="217"/>
      <c r="H53" s="217"/>
    </row>
    <row r="54" spans="3:8" x14ac:dyDescent="0.25">
      <c r="C54" s="217"/>
      <c r="D54" s="217"/>
      <c r="E54" s="217"/>
      <c r="F54" s="217"/>
      <c r="G54" s="217"/>
      <c r="H54" s="217"/>
    </row>
    <row r="55" spans="3:8" x14ac:dyDescent="0.25">
      <c r="C55" s="217"/>
      <c r="D55" s="217"/>
      <c r="E55" s="217"/>
      <c r="F55" s="217"/>
      <c r="G55" s="217"/>
      <c r="H55" s="217"/>
    </row>
    <row r="56" spans="3:8" x14ac:dyDescent="0.25">
      <c r="C56" s="217"/>
      <c r="D56" s="217"/>
      <c r="E56" s="217"/>
      <c r="F56" s="217"/>
      <c r="G56" s="217"/>
      <c r="H56" s="217"/>
    </row>
    <row r="57" spans="3:8" x14ac:dyDescent="0.25">
      <c r="C57" s="217"/>
      <c r="D57" s="217"/>
      <c r="E57" s="217"/>
      <c r="F57" s="217"/>
      <c r="G57" s="217"/>
      <c r="H57" s="217"/>
    </row>
    <row r="58" spans="3:8" x14ac:dyDescent="0.25">
      <c r="C58" s="217"/>
      <c r="D58" s="217"/>
      <c r="E58" s="217"/>
      <c r="F58" s="217"/>
      <c r="G58" s="217"/>
      <c r="H58" s="217"/>
    </row>
    <row r="59" spans="3:8" x14ac:dyDescent="0.25">
      <c r="C59" s="217"/>
      <c r="D59" s="217"/>
      <c r="E59" s="217"/>
      <c r="F59" s="217"/>
      <c r="G59" s="217"/>
      <c r="H59" s="217"/>
    </row>
    <row r="60" spans="3:8" x14ac:dyDescent="0.25">
      <c r="C60" s="217"/>
      <c r="D60" s="217"/>
      <c r="E60" s="217"/>
      <c r="F60" s="217"/>
      <c r="G60" s="217"/>
      <c r="H60" s="217"/>
    </row>
    <row r="61" spans="3:8" x14ac:dyDescent="0.25">
      <c r="C61" s="217"/>
      <c r="D61" s="217"/>
      <c r="E61" s="217"/>
      <c r="F61" s="217"/>
      <c r="G61" s="217"/>
      <c r="H61" s="217"/>
    </row>
    <row r="62" spans="3:8" x14ac:dyDescent="0.25">
      <c r="C62" s="217"/>
      <c r="D62" s="217"/>
      <c r="E62" s="217"/>
      <c r="F62" s="217"/>
      <c r="G62" s="217"/>
      <c r="H62" s="217"/>
    </row>
    <row r="63" spans="3:8" x14ac:dyDescent="0.25">
      <c r="C63" s="217"/>
      <c r="D63" s="217"/>
      <c r="E63" s="217"/>
      <c r="F63" s="217"/>
      <c r="G63" s="217"/>
      <c r="H63" s="217"/>
    </row>
    <row r="64" spans="3:8" x14ac:dyDescent="0.25">
      <c r="C64" s="217"/>
      <c r="D64" s="217"/>
      <c r="E64" s="217"/>
      <c r="F64" s="217"/>
      <c r="G64" s="217"/>
      <c r="H64" s="217"/>
    </row>
    <row r="65" spans="3:8" x14ac:dyDescent="0.25">
      <c r="C65" s="217"/>
      <c r="D65" s="217"/>
      <c r="E65" s="217"/>
      <c r="F65" s="217"/>
      <c r="G65" s="217"/>
      <c r="H65" s="217"/>
    </row>
    <row r="66" spans="3:8" x14ac:dyDescent="0.25">
      <c r="C66" s="217"/>
      <c r="D66" s="217"/>
      <c r="E66" s="217"/>
      <c r="F66" s="217"/>
      <c r="G66" s="217"/>
      <c r="H66" s="217"/>
    </row>
    <row r="67" spans="3:8" x14ac:dyDescent="0.25">
      <c r="C67" s="217"/>
      <c r="D67" s="217"/>
      <c r="E67" s="217"/>
      <c r="F67" s="217"/>
      <c r="G67" s="217"/>
      <c r="H67" s="217"/>
    </row>
    <row r="68" spans="3:8" x14ac:dyDescent="0.25">
      <c r="C68" s="217"/>
      <c r="D68" s="217"/>
      <c r="E68" s="217"/>
      <c r="F68" s="217"/>
      <c r="G68" s="217"/>
      <c r="H68" s="217"/>
    </row>
    <row r="69" spans="3:8" x14ac:dyDescent="0.25">
      <c r="C69" s="217"/>
      <c r="D69" s="217"/>
      <c r="E69" s="217"/>
      <c r="F69" s="217"/>
      <c r="G69" s="217"/>
      <c r="H69" s="217"/>
    </row>
    <row r="70" spans="3:8" x14ac:dyDescent="0.25">
      <c r="C70" s="217"/>
      <c r="D70" s="217"/>
      <c r="E70" s="217"/>
      <c r="F70" s="217"/>
      <c r="G70" s="217"/>
      <c r="H70" s="217"/>
    </row>
    <row r="71" spans="3:8" x14ac:dyDescent="0.25">
      <c r="C71" s="217"/>
      <c r="D71" s="217"/>
      <c r="E71" s="217"/>
      <c r="F71" s="217"/>
      <c r="G71" s="217"/>
      <c r="H71" s="217"/>
    </row>
    <row r="72" spans="3:8" x14ac:dyDescent="0.25">
      <c r="C72" s="217"/>
      <c r="D72" s="217"/>
      <c r="E72" s="217"/>
      <c r="F72" s="217"/>
      <c r="G72" s="217"/>
      <c r="H72" s="217"/>
    </row>
    <row r="73" spans="3:8" x14ac:dyDescent="0.25">
      <c r="C73" s="217"/>
      <c r="D73" s="217"/>
      <c r="E73" s="217"/>
      <c r="F73" s="217"/>
      <c r="G73" s="217"/>
      <c r="H73" s="217"/>
    </row>
    <row r="74" spans="3:8" x14ac:dyDescent="0.25">
      <c r="C74" s="217"/>
      <c r="D74" s="217"/>
      <c r="E74" s="217"/>
      <c r="F74" s="217"/>
      <c r="G74" s="217"/>
      <c r="H74" s="217"/>
    </row>
    <row r="75" spans="3:8" x14ac:dyDescent="0.25">
      <c r="C75" s="217"/>
      <c r="D75" s="217"/>
      <c r="E75" s="217"/>
      <c r="F75" s="217"/>
      <c r="G75" s="217"/>
      <c r="H75" s="217"/>
    </row>
    <row r="76" spans="3:8" x14ac:dyDescent="0.25">
      <c r="C76" s="217"/>
      <c r="D76" s="217"/>
      <c r="E76" s="217"/>
      <c r="F76" s="217"/>
      <c r="G76" s="217"/>
      <c r="H76" s="217"/>
    </row>
    <row r="77" spans="3:8" x14ac:dyDescent="0.25">
      <c r="C77" s="217"/>
      <c r="D77" s="217"/>
      <c r="E77" s="217"/>
      <c r="F77" s="217"/>
      <c r="G77" s="217"/>
      <c r="H77" s="217"/>
    </row>
    <row r="78" spans="3:8" x14ac:dyDescent="0.25">
      <c r="C78" s="217"/>
      <c r="D78" s="217"/>
      <c r="E78" s="217"/>
      <c r="F78" s="217"/>
      <c r="G78" s="217"/>
      <c r="H78" s="217"/>
    </row>
    <row r="79" spans="3:8" x14ac:dyDescent="0.25">
      <c r="C79" s="217"/>
      <c r="D79" s="217"/>
      <c r="E79" s="217"/>
      <c r="F79" s="217"/>
      <c r="G79" s="217"/>
      <c r="H79" s="217"/>
    </row>
    <row r="80" spans="3:8" x14ac:dyDescent="0.25">
      <c r="C80" s="217"/>
      <c r="D80" s="217"/>
      <c r="E80" s="217"/>
      <c r="F80" s="217"/>
      <c r="G80" s="217"/>
      <c r="H80" s="217"/>
    </row>
    <row r="81" spans="3:8" x14ac:dyDescent="0.25">
      <c r="C81" s="217"/>
      <c r="D81" s="217"/>
      <c r="E81" s="217"/>
      <c r="F81" s="217"/>
      <c r="G81" s="217"/>
      <c r="H81" s="217"/>
    </row>
    <row r="82" spans="3:8" x14ac:dyDescent="0.25">
      <c r="C82" s="217"/>
      <c r="D82" s="217"/>
      <c r="E82" s="217"/>
      <c r="F82" s="217"/>
      <c r="G82" s="217"/>
      <c r="H82" s="217"/>
    </row>
    <row r="83" spans="3:8" x14ac:dyDescent="0.25">
      <c r="C83" s="217"/>
      <c r="D83" s="217"/>
      <c r="E83" s="217"/>
      <c r="F83" s="217"/>
      <c r="G83" s="217"/>
      <c r="H83" s="217"/>
    </row>
    <row r="84" spans="3:8" x14ac:dyDescent="0.25">
      <c r="C84" s="217"/>
      <c r="D84" s="217"/>
      <c r="E84" s="217"/>
      <c r="F84" s="217"/>
      <c r="G84" s="217"/>
      <c r="H84" s="217"/>
    </row>
    <row r="85" spans="3:8" x14ac:dyDescent="0.25">
      <c r="C85" s="217"/>
      <c r="D85" s="217"/>
      <c r="E85" s="217"/>
      <c r="F85" s="217"/>
      <c r="G85" s="217"/>
      <c r="H85" s="217"/>
    </row>
    <row r="86" spans="3:8" x14ac:dyDescent="0.25">
      <c r="C86" s="217"/>
      <c r="D86" s="217"/>
      <c r="E86" s="217"/>
      <c r="F86" s="217"/>
      <c r="G86" s="217"/>
      <c r="H86" s="217"/>
    </row>
    <row r="87" spans="3:8" x14ac:dyDescent="0.25">
      <c r="C87" s="217"/>
      <c r="D87" s="217"/>
      <c r="E87" s="217"/>
      <c r="F87" s="217"/>
      <c r="G87" s="217"/>
      <c r="H87" s="217"/>
    </row>
    <row r="88" spans="3:8" x14ac:dyDescent="0.25">
      <c r="C88" s="217"/>
      <c r="D88" s="217"/>
      <c r="E88" s="217"/>
      <c r="F88" s="217"/>
      <c r="G88" s="217"/>
      <c r="H88" s="217"/>
    </row>
    <row r="89" spans="3:8" x14ac:dyDescent="0.25">
      <c r="C89" s="217"/>
      <c r="D89" s="217"/>
      <c r="E89" s="217"/>
      <c r="F89" s="217"/>
      <c r="G89" s="217"/>
      <c r="H89" s="217"/>
    </row>
    <row r="90" spans="3:8" x14ac:dyDescent="0.25">
      <c r="C90" s="217"/>
      <c r="D90" s="217"/>
      <c r="E90" s="217"/>
      <c r="F90" s="217"/>
      <c r="G90" s="217"/>
      <c r="H90" s="217"/>
    </row>
    <row r="91" spans="3:8" x14ac:dyDescent="0.25">
      <c r="C91" s="217"/>
      <c r="D91" s="217"/>
      <c r="E91" s="217"/>
      <c r="F91" s="217"/>
      <c r="G91" s="217"/>
      <c r="H91" s="217"/>
    </row>
    <row r="92" spans="3:8" x14ac:dyDescent="0.25">
      <c r="C92" s="217"/>
      <c r="D92" s="217"/>
      <c r="E92" s="217"/>
      <c r="F92" s="217"/>
      <c r="G92" s="217"/>
      <c r="H92" s="217"/>
    </row>
    <row r="93" spans="3:8" x14ac:dyDescent="0.25">
      <c r="C93" s="217"/>
      <c r="D93" s="217"/>
      <c r="E93" s="217"/>
      <c r="F93" s="217"/>
      <c r="G93" s="217"/>
      <c r="H93" s="217"/>
    </row>
    <row r="94" spans="3:8" x14ac:dyDescent="0.25">
      <c r="C94" s="217"/>
      <c r="D94" s="217"/>
      <c r="E94" s="217"/>
      <c r="F94" s="217"/>
      <c r="G94" s="217"/>
      <c r="H94" s="217"/>
    </row>
    <row r="95" spans="3:8" x14ac:dyDescent="0.25">
      <c r="C95" s="217"/>
      <c r="D95" s="217"/>
      <c r="E95" s="217"/>
      <c r="F95" s="217"/>
      <c r="G95" s="217"/>
      <c r="H95" s="217"/>
    </row>
    <row r="96" spans="3:8" x14ac:dyDescent="0.25">
      <c r="C96" s="217"/>
      <c r="D96" s="217"/>
      <c r="E96" s="217"/>
      <c r="F96" s="217"/>
      <c r="G96" s="217"/>
      <c r="H96" s="217"/>
    </row>
    <row r="97" spans="3:8" x14ac:dyDescent="0.25">
      <c r="C97" s="217"/>
      <c r="D97" s="217"/>
      <c r="E97" s="217"/>
      <c r="F97" s="217"/>
      <c r="G97" s="217"/>
      <c r="H97" s="217"/>
    </row>
    <row r="98" spans="3:8" x14ac:dyDescent="0.25">
      <c r="C98" s="217"/>
      <c r="D98" s="217"/>
      <c r="E98" s="217"/>
      <c r="F98" s="217"/>
      <c r="G98" s="217"/>
      <c r="H98" s="217"/>
    </row>
    <row r="99" spans="3:8" x14ac:dyDescent="0.25">
      <c r="C99" s="217"/>
      <c r="D99" s="217"/>
      <c r="E99" s="217"/>
      <c r="F99" s="217"/>
      <c r="G99" s="217"/>
      <c r="H99" s="217"/>
    </row>
    <row r="100" spans="3:8" x14ac:dyDescent="0.25">
      <c r="C100" s="217"/>
      <c r="D100" s="217"/>
      <c r="E100" s="217"/>
      <c r="F100" s="217"/>
      <c r="G100" s="217"/>
      <c r="H100" s="217"/>
    </row>
    <row r="101" spans="3:8" x14ac:dyDescent="0.25">
      <c r="C101" s="217"/>
      <c r="D101" s="217"/>
      <c r="E101" s="217"/>
      <c r="F101" s="217"/>
      <c r="G101" s="217"/>
      <c r="H101" s="217"/>
    </row>
    <row r="102" spans="3:8" x14ac:dyDescent="0.25">
      <c r="C102" s="217"/>
      <c r="D102" s="217"/>
      <c r="E102" s="217"/>
      <c r="F102" s="217"/>
      <c r="G102" s="217"/>
      <c r="H102" s="217"/>
    </row>
    <row r="103" spans="3:8" x14ac:dyDescent="0.25">
      <c r="C103" s="217"/>
      <c r="D103" s="217"/>
      <c r="E103" s="217"/>
      <c r="F103" s="217"/>
      <c r="G103" s="217"/>
      <c r="H103" s="217"/>
    </row>
    <row r="104" spans="3:8" x14ac:dyDescent="0.25">
      <c r="C104" s="217"/>
      <c r="D104" s="217"/>
      <c r="E104" s="217"/>
      <c r="F104" s="217"/>
      <c r="G104" s="217"/>
      <c r="H104" s="217"/>
    </row>
    <row r="105" spans="3:8" x14ac:dyDescent="0.25">
      <c r="C105" s="217"/>
      <c r="D105" s="217"/>
      <c r="E105" s="217"/>
      <c r="F105" s="217"/>
      <c r="G105" s="217"/>
      <c r="H105" s="217"/>
    </row>
    <row r="106" spans="3:8" x14ac:dyDescent="0.25">
      <c r="C106" s="217"/>
      <c r="D106" s="217"/>
      <c r="E106" s="217"/>
      <c r="F106" s="217"/>
      <c r="G106" s="217"/>
      <c r="H106" s="217"/>
    </row>
    <row r="107" spans="3:8" x14ac:dyDescent="0.25">
      <c r="C107" s="217"/>
      <c r="D107" s="217"/>
      <c r="E107" s="217"/>
      <c r="F107" s="217"/>
      <c r="G107" s="217"/>
      <c r="H107" s="217"/>
    </row>
    <row r="108" spans="3:8" x14ac:dyDescent="0.25">
      <c r="C108" s="217"/>
      <c r="D108" s="217"/>
      <c r="E108" s="217"/>
      <c r="F108" s="217"/>
      <c r="G108" s="217"/>
      <c r="H108" s="217"/>
    </row>
    <row r="109" spans="3:8" x14ac:dyDescent="0.25">
      <c r="C109" s="217"/>
      <c r="D109" s="217"/>
      <c r="E109" s="217"/>
      <c r="F109" s="217"/>
      <c r="G109" s="217"/>
      <c r="H109" s="217"/>
    </row>
    <row r="110" spans="3:8" x14ac:dyDescent="0.25">
      <c r="C110" s="217"/>
      <c r="D110" s="217"/>
      <c r="E110" s="217"/>
      <c r="F110" s="217"/>
      <c r="G110" s="217"/>
      <c r="H110" s="217"/>
    </row>
    <row r="111" spans="3:8" x14ac:dyDescent="0.25">
      <c r="C111" s="217"/>
      <c r="D111" s="217"/>
      <c r="E111" s="217"/>
      <c r="F111" s="217"/>
      <c r="G111" s="217"/>
      <c r="H111" s="217"/>
    </row>
    <row r="112" spans="3:8" x14ac:dyDescent="0.25">
      <c r="C112" s="217"/>
      <c r="D112" s="217"/>
      <c r="E112" s="217"/>
      <c r="F112" s="217"/>
      <c r="G112" s="217"/>
      <c r="H112" s="217"/>
    </row>
    <row r="113" spans="3:8" x14ac:dyDescent="0.25">
      <c r="C113" s="217"/>
      <c r="D113" s="217"/>
      <c r="E113" s="217"/>
      <c r="F113" s="217"/>
      <c r="G113" s="217"/>
      <c r="H113" s="217"/>
    </row>
    <row r="114" spans="3:8" x14ac:dyDescent="0.25">
      <c r="C114" s="217"/>
      <c r="D114" s="217"/>
      <c r="E114" s="217"/>
      <c r="F114" s="217"/>
      <c r="G114" s="217"/>
      <c r="H114" s="217"/>
    </row>
    <row r="115" spans="3:8" x14ac:dyDescent="0.25">
      <c r="C115" s="217"/>
      <c r="D115" s="217"/>
      <c r="E115" s="217"/>
      <c r="F115" s="217"/>
      <c r="G115" s="217"/>
      <c r="H115" s="217"/>
    </row>
    <row r="116" spans="3:8" x14ac:dyDescent="0.25">
      <c r="C116" s="217"/>
      <c r="D116" s="217"/>
      <c r="E116" s="217"/>
      <c r="F116" s="217"/>
      <c r="G116" s="217"/>
      <c r="H116" s="217"/>
    </row>
    <row r="117" spans="3:8" x14ac:dyDescent="0.25">
      <c r="C117" s="217"/>
      <c r="D117" s="217"/>
      <c r="E117" s="217"/>
      <c r="F117" s="217"/>
      <c r="G117" s="217"/>
      <c r="H117" s="217"/>
    </row>
    <row r="118" spans="3:8" x14ac:dyDescent="0.25">
      <c r="C118" s="217"/>
      <c r="D118" s="217"/>
      <c r="E118" s="217"/>
      <c r="F118" s="217"/>
      <c r="G118" s="217"/>
      <c r="H118" s="217"/>
    </row>
    <row r="119" spans="3:8" x14ac:dyDescent="0.25">
      <c r="C119" s="217"/>
      <c r="D119" s="217"/>
      <c r="E119" s="217"/>
      <c r="F119" s="217"/>
      <c r="G119" s="217"/>
      <c r="H119" s="217"/>
    </row>
    <row r="120" spans="3:8" x14ac:dyDescent="0.25">
      <c r="C120" s="217"/>
      <c r="D120" s="217"/>
      <c r="E120" s="217"/>
      <c r="F120" s="217"/>
      <c r="G120" s="217"/>
      <c r="H120" s="217"/>
    </row>
    <row r="121" spans="3:8" x14ac:dyDescent="0.25">
      <c r="C121" s="217"/>
      <c r="D121" s="217"/>
      <c r="E121" s="217"/>
      <c r="F121" s="217"/>
      <c r="G121" s="217"/>
      <c r="H121" s="217"/>
    </row>
    <row r="122" spans="3:8" x14ac:dyDescent="0.25">
      <c r="C122" s="217"/>
      <c r="D122" s="217"/>
      <c r="E122" s="217"/>
      <c r="F122" s="217"/>
      <c r="G122" s="217"/>
      <c r="H122" s="217"/>
    </row>
    <row r="123" spans="3:8" x14ac:dyDescent="0.25">
      <c r="C123" s="217"/>
      <c r="D123" s="217"/>
      <c r="E123" s="217"/>
      <c r="F123" s="217"/>
      <c r="G123" s="217"/>
      <c r="H123" s="217"/>
    </row>
    <row r="124" spans="3:8" x14ac:dyDescent="0.25">
      <c r="C124" s="217"/>
      <c r="D124" s="217"/>
      <c r="E124" s="217"/>
      <c r="F124" s="217"/>
      <c r="G124" s="217"/>
      <c r="H124" s="217"/>
    </row>
    <row r="125" spans="3:8" x14ac:dyDescent="0.25">
      <c r="C125" s="217"/>
      <c r="D125" s="217"/>
      <c r="E125" s="217"/>
      <c r="F125" s="217"/>
      <c r="G125" s="217"/>
      <c r="H125" s="217"/>
    </row>
    <row r="126" spans="3:8" x14ac:dyDescent="0.25">
      <c r="C126" s="217"/>
      <c r="D126" s="217"/>
      <c r="E126" s="217"/>
      <c r="F126" s="217"/>
      <c r="G126" s="217"/>
      <c r="H126" s="217"/>
    </row>
    <row r="127" spans="3:8" x14ac:dyDescent="0.25">
      <c r="C127" s="217"/>
      <c r="D127" s="217"/>
      <c r="E127" s="217"/>
      <c r="F127" s="217"/>
      <c r="G127" s="217"/>
      <c r="H127" s="217"/>
    </row>
    <row r="128" spans="3:8" x14ac:dyDescent="0.25">
      <c r="C128" s="217"/>
      <c r="D128" s="217"/>
      <c r="E128" s="217"/>
      <c r="F128" s="217"/>
      <c r="G128" s="217"/>
      <c r="H128" s="217"/>
    </row>
    <row r="129" spans="3:8" x14ac:dyDescent="0.25">
      <c r="C129" s="217"/>
      <c r="D129" s="217"/>
      <c r="E129" s="217"/>
      <c r="F129" s="217"/>
      <c r="G129" s="217"/>
      <c r="H129" s="217"/>
    </row>
    <row r="130" spans="3:8" x14ac:dyDescent="0.25">
      <c r="C130" s="217"/>
      <c r="D130" s="217"/>
      <c r="E130" s="217"/>
      <c r="F130" s="217"/>
      <c r="G130" s="217"/>
      <c r="H130" s="217"/>
    </row>
    <row r="131" spans="3:8" x14ac:dyDescent="0.25">
      <c r="C131" s="217"/>
      <c r="D131" s="217"/>
      <c r="E131" s="217"/>
      <c r="F131" s="217"/>
      <c r="G131" s="217"/>
      <c r="H131" s="217"/>
    </row>
    <row r="132" spans="3:8" x14ac:dyDescent="0.25">
      <c r="C132" s="217"/>
      <c r="D132" s="217"/>
      <c r="E132" s="217"/>
      <c r="F132" s="217"/>
      <c r="G132" s="217"/>
      <c r="H132" s="217"/>
    </row>
    <row r="133" spans="3:8" x14ac:dyDescent="0.25">
      <c r="C133" s="217"/>
      <c r="D133" s="217"/>
      <c r="E133" s="217"/>
      <c r="F133" s="217"/>
      <c r="G133" s="217"/>
      <c r="H133" s="217"/>
    </row>
    <row r="134" spans="3:8" x14ac:dyDescent="0.25">
      <c r="C134" s="217"/>
      <c r="D134" s="217"/>
      <c r="E134" s="217"/>
      <c r="F134" s="217"/>
      <c r="G134" s="217"/>
      <c r="H134" s="217"/>
    </row>
    <row r="135" spans="3:8" x14ac:dyDescent="0.25">
      <c r="C135" s="217"/>
      <c r="D135" s="217"/>
      <c r="E135" s="217"/>
      <c r="F135" s="217"/>
      <c r="G135" s="217"/>
      <c r="H135" s="217"/>
    </row>
    <row r="136" spans="3:8" x14ac:dyDescent="0.25">
      <c r="C136" s="217"/>
      <c r="D136" s="217"/>
      <c r="E136" s="217"/>
      <c r="F136" s="217"/>
      <c r="G136" s="217"/>
      <c r="H136" s="217"/>
    </row>
    <row r="137" spans="3:8" x14ac:dyDescent="0.25">
      <c r="C137" s="217"/>
      <c r="D137" s="217"/>
      <c r="E137" s="217"/>
      <c r="F137" s="217"/>
      <c r="G137" s="217"/>
      <c r="H137" s="217"/>
    </row>
    <row r="138" spans="3:8" x14ac:dyDescent="0.25">
      <c r="C138" s="217"/>
      <c r="D138" s="217"/>
      <c r="E138" s="217"/>
      <c r="F138" s="217"/>
      <c r="G138" s="217"/>
      <c r="H138" s="217"/>
    </row>
    <row r="139" spans="3:8" x14ac:dyDescent="0.25">
      <c r="C139" s="217"/>
      <c r="D139" s="217"/>
      <c r="E139" s="217"/>
      <c r="F139" s="217"/>
      <c r="G139" s="217"/>
      <c r="H139" s="217"/>
    </row>
    <row r="140" spans="3:8" x14ac:dyDescent="0.25">
      <c r="C140" s="217"/>
      <c r="D140" s="217"/>
      <c r="E140" s="217"/>
      <c r="F140" s="217"/>
      <c r="G140" s="217"/>
      <c r="H140" s="217"/>
    </row>
    <row r="141" spans="3:8" x14ac:dyDescent="0.25">
      <c r="C141" s="217"/>
      <c r="D141" s="217"/>
      <c r="E141" s="217"/>
      <c r="F141" s="217"/>
      <c r="G141" s="217"/>
      <c r="H141" s="217"/>
    </row>
    <row r="142" spans="3:8" x14ac:dyDescent="0.25">
      <c r="C142" s="217"/>
      <c r="D142" s="217"/>
      <c r="E142" s="217"/>
      <c r="F142" s="217"/>
      <c r="G142" s="217"/>
      <c r="H142" s="217"/>
    </row>
    <row r="143" spans="3:8" x14ac:dyDescent="0.25">
      <c r="C143" s="217"/>
      <c r="D143" s="217"/>
      <c r="E143" s="217"/>
      <c r="F143" s="217"/>
      <c r="G143" s="217"/>
      <c r="H143" s="217"/>
    </row>
    <row r="144" spans="3:8" x14ac:dyDescent="0.25">
      <c r="C144" s="217"/>
      <c r="D144" s="217"/>
      <c r="E144" s="217"/>
      <c r="F144" s="217"/>
      <c r="G144" s="217"/>
      <c r="H144" s="217"/>
    </row>
    <row r="145" spans="3:8" x14ac:dyDescent="0.25">
      <c r="C145" s="217"/>
      <c r="D145" s="217"/>
      <c r="E145" s="217"/>
      <c r="F145" s="217"/>
      <c r="G145" s="217"/>
      <c r="H145" s="217"/>
    </row>
    <row r="146" spans="3:8" x14ac:dyDescent="0.25">
      <c r="C146" s="217"/>
      <c r="D146" s="217"/>
      <c r="E146" s="217"/>
      <c r="F146" s="217"/>
      <c r="G146" s="217"/>
      <c r="H146" s="217"/>
    </row>
    <row r="147" spans="3:8" x14ac:dyDescent="0.25">
      <c r="C147" s="217"/>
      <c r="D147" s="217"/>
      <c r="E147" s="217"/>
      <c r="F147" s="217"/>
      <c r="G147" s="217"/>
      <c r="H147" s="217"/>
    </row>
    <row r="148" spans="3:8" x14ac:dyDescent="0.25">
      <c r="C148" s="217"/>
      <c r="D148" s="217"/>
      <c r="E148" s="217"/>
      <c r="F148" s="217"/>
      <c r="G148" s="217"/>
      <c r="H148" s="217"/>
    </row>
    <row r="149" spans="3:8" x14ac:dyDescent="0.25">
      <c r="C149" s="217"/>
      <c r="D149" s="217"/>
      <c r="E149" s="217"/>
      <c r="F149" s="217"/>
      <c r="G149" s="217"/>
      <c r="H149" s="217"/>
    </row>
    <row r="150" spans="3:8" x14ac:dyDescent="0.25">
      <c r="C150" s="217"/>
      <c r="D150" s="217"/>
      <c r="E150" s="217"/>
      <c r="F150" s="217"/>
      <c r="G150" s="217"/>
      <c r="H150" s="217"/>
    </row>
    <row r="151" spans="3:8" x14ac:dyDescent="0.25">
      <c r="C151" s="217"/>
      <c r="D151" s="217"/>
      <c r="E151" s="217"/>
      <c r="F151" s="217"/>
      <c r="G151" s="217"/>
      <c r="H151" s="217"/>
    </row>
    <row r="152" spans="3:8" x14ac:dyDescent="0.25">
      <c r="C152" s="217"/>
      <c r="D152" s="217"/>
      <c r="E152" s="217"/>
      <c r="F152" s="217"/>
      <c r="G152" s="217"/>
      <c r="H152" s="217"/>
    </row>
    <row r="153" spans="3:8" x14ac:dyDescent="0.25">
      <c r="C153" s="217"/>
      <c r="D153" s="217"/>
      <c r="E153" s="217"/>
      <c r="F153" s="217"/>
      <c r="G153" s="217"/>
      <c r="H153" s="217"/>
    </row>
    <row r="154" spans="3:8" x14ac:dyDescent="0.25">
      <c r="C154" s="217"/>
      <c r="D154" s="217"/>
      <c r="E154" s="217"/>
      <c r="F154" s="217"/>
      <c r="G154" s="217"/>
      <c r="H154" s="217"/>
    </row>
    <row r="155" spans="3:8" x14ac:dyDescent="0.25">
      <c r="C155" s="217"/>
      <c r="D155" s="217"/>
      <c r="E155" s="217"/>
      <c r="F155" s="217"/>
      <c r="G155" s="217"/>
      <c r="H155" s="217"/>
    </row>
    <row r="156" spans="3:8" x14ac:dyDescent="0.25">
      <c r="C156" s="217"/>
      <c r="D156" s="217"/>
      <c r="E156" s="217"/>
      <c r="F156" s="217"/>
      <c r="G156" s="217"/>
      <c r="H156" s="217"/>
    </row>
    <row r="157" spans="3:8" x14ac:dyDescent="0.25">
      <c r="C157" s="217"/>
      <c r="D157" s="217"/>
      <c r="E157" s="217"/>
      <c r="F157" s="217"/>
      <c r="G157" s="217"/>
      <c r="H157" s="217"/>
    </row>
    <row r="158" spans="3:8" x14ac:dyDescent="0.25">
      <c r="C158" s="217"/>
      <c r="D158" s="217"/>
      <c r="E158" s="217"/>
      <c r="F158" s="217"/>
      <c r="G158" s="217"/>
      <c r="H158" s="217"/>
    </row>
    <row r="159" spans="3:8" x14ac:dyDescent="0.25">
      <c r="C159" s="217"/>
      <c r="D159" s="217"/>
      <c r="E159" s="217"/>
      <c r="F159" s="217"/>
      <c r="G159" s="217"/>
      <c r="H159" s="217"/>
    </row>
    <row r="160" spans="3:8" x14ac:dyDescent="0.25">
      <c r="C160" s="217"/>
      <c r="D160" s="217"/>
      <c r="E160" s="217"/>
      <c r="F160" s="217"/>
      <c r="G160" s="217"/>
      <c r="H160" s="217"/>
    </row>
    <row r="161" spans="3:8" x14ac:dyDescent="0.25">
      <c r="C161" s="217"/>
      <c r="D161" s="217"/>
      <c r="E161" s="217"/>
      <c r="F161" s="217"/>
      <c r="G161" s="217"/>
      <c r="H161" s="217"/>
    </row>
    <row r="162" spans="3:8" x14ac:dyDescent="0.25">
      <c r="C162" s="217"/>
      <c r="D162" s="217"/>
      <c r="E162" s="217"/>
      <c r="F162" s="217"/>
      <c r="G162" s="217"/>
      <c r="H162" s="217"/>
    </row>
    <row r="163" spans="3:8" x14ac:dyDescent="0.25">
      <c r="C163" s="217"/>
      <c r="D163" s="217"/>
      <c r="E163" s="217"/>
      <c r="F163" s="217"/>
      <c r="G163" s="217"/>
      <c r="H163" s="217"/>
    </row>
    <row r="164" spans="3:8" x14ac:dyDescent="0.25">
      <c r="C164" s="217"/>
      <c r="D164" s="217"/>
      <c r="E164" s="217"/>
      <c r="F164" s="217"/>
      <c r="G164" s="217"/>
      <c r="H164" s="217"/>
    </row>
    <row r="165" spans="3:8" x14ac:dyDescent="0.25">
      <c r="C165" s="217"/>
      <c r="D165" s="217"/>
      <c r="E165" s="217"/>
      <c r="F165" s="217"/>
      <c r="G165" s="217"/>
      <c r="H165" s="217"/>
    </row>
    <row r="166" spans="3:8" x14ac:dyDescent="0.25">
      <c r="C166" s="217"/>
      <c r="D166" s="217"/>
      <c r="E166" s="217"/>
      <c r="F166" s="217"/>
      <c r="G166" s="217"/>
      <c r="H166" s="217"/>
    </row>
    <row r="167" spans="3:8" x14ac:dyDescent="0.25">
      <c r="C167" s="217"/>
      <c r="D167" s="217"/>
      <c r="E167" s="217"/>
      <c r="F167" s="217"/>
      <c r="G167" s="217"/>
      <c r="H167" s="217"/>
    </row>
    <row r="168" spans="3:8" x14ac:dyDescent="0.25">
      <c r="C168" s="217"/>
      <c r="D168" s="217"/>
      <c r="E168" s="217"/>
      <c r="F168" s="217"/>
      <c r="G168" s="217"/>
      <c r="H168" s="217"/>
    </row>
    <row r="169" spans="3:8" x14ac:dyDescent="0.25">
      <c r="C169" s="217"/>
      <c r="D169" s="217"/>
      <c r="E169" s="217"/>
      <c r="F169" s="217"/>
      <c r="G169" s="217"/>
      <c r="H169" s="217"/>
    </row>
    <row r="170" spans="3:8" x14ac:dyDescent="0.25">
      <c r="C170" s="217"/>
      <c r="D170" s="217"/>
      <c r="E170" s="217"/>
      <c r="F170" s="217"/>
      <c r="G170" s="217"/>
      <c r="H170" s="217"/>
    </row>
    <row r="171" spans="3:8" x14ac:dyDescent="0.25">
      <c r="C171" s="217"/>
      <c r="D171" s="217"/>
      <c r="E171" s="217"/>
      <c r="F171" s="217"/>
      <c r="G171" s="217"/>
      <c r="H171" s="217"/>
    </row>
    <row r="172" spans="3:8" x14ac:dyDescent="0.25">
      <c r="C172" s="217"/>
      <c r="D172" s="217"/>
      <c r="E172" s="217"/>
      <c r="F172" s="217"/>
      <c r="G172" s="217"/>
      <c r="H172" s="217"/>
    </row>
    <row r="173" spans="3:8" x14ac:dyDescent="0.25">
      <c r="C173" s="217"/>
      <c r="D173" s="217"/>
      <c r="E173" s="217"/>
      <c r="F173" s="217"/>
      <c r="G173" s="217"/>
      <c r="H173" s="217"/>
    </row>
    <row r="174" spans="3:8" x14ac:dyDescent="0.25">
      <c r="C174" s="217"/>
      <c r="D174" s="217"/>
      <c r="E174" s="217"/>
      <c r="F174" s="217"/>
      <c r="G174" s="217"/>
      <c r="H174" s="217"/>
    </row>
    <row r="175" spans="3:8" x14ac:dyDescent="0.25">
      <c r="C175" s="217"/>
      <c r="D175" s="217"/>
      <c r="E175" s="217"/>
      <c r="F175" s="217"/>
      <c r="G175" s="217"/>
      <c r="H175" s="217"/>
    </row>
    <row r="176" spans="3:8" x14ac:dyDescent="0.25">
      <c r="C176" s="217"/>
      <c r="D176" s="217"/>
      <c r="E176" s="217"/>
      <c r="F176" s="217"/>
      <c r="G176" s="217"/>
      <c r="H176" s="217"/>
    </row>
    <row r="177" spans="3:8" x14ac:dyDescent="0.25">
      <c r="C177" s="217"/>
      <c r="D177" s="217"/>
      <c r="E177" s="217"/>
      <c r="F177" s="217"/>
      <c r="G177" s="217"/>
      <c r="H177" s="217"/>
    </row>
    <row r="178" spans="3:8" x14ac:dyDescent="0.25">
      <c r="C178" s="217"/>
      <c r="D178" s="217"/>
      <c r="E178" s="217"/>
      <c r="F178" s="217"/>
      <c r="G178" s="217"/>
      <c r="H178" s="217"/>
    </row>
    <row r="179" spans="3:8" x14ac:dyDescent="0.25">
      <c r="C179" s="217"/>
      <c r="D179" s="217"/>
      <c r="E179" s="217"/>
      <c r="F179" s="217"/>
      <c r="G179" s="217"/>
      <c r="H179" s="217"/>
    </row>
    <row r="180" spans="3:8" x14ac:dyDescent="0.25">
      <c r="C180" s="217"/>
      <c r="D180" s="217"/>
      <c r="E180" s="217"/>
      <c r="F180" s="217"/>
      <c r="G180" s="217"/>
      <c r="H180" s="217"/>
    </row>
    <row r="181" spans="3:8" x14ac:dyDescent="0.25">
      <c r="C181" s="217"/>
      <c r="D181" s="217"/>
      <c r="E181" s="217"/>
      <c r="F181" s="217"/>
      <c r="G181" s="217"/>
      <c r="H181" s="217"/>
    </row>
    <row r="182" spans="3:8" x14ac:dyDescent="0.25">
      <c r="C182" s="217"/>
      <c r="D182" s="217"/>
      <c r="E182" s="217"/>
      <c r="F182" s="217"/>
      <c r="G182" s="217"/>
      <c r="H182" s="217"/>
    </row>
    <row r="183" spans="3:8" x14ac:dyDescent="0.25">
      <c r="C183" s="217"/>
      <c r="D183" s="217"/>
      <c r="E183" s="217"/>
      <c r="F183" s="217"/>
      <c r="G183" s="217"/>
      <c r="H183" s="217"/>
    </row>
    <row r="184" spans="3:8" x14ac:dyDescent="0.25">
      <c r="C184" s="217"/>
      <c r="D184" s="217"/>
      <c r="E184" s="217"/>
      <c r="F184" s="217"/>
      <c r="G184" s="217"/>
      <c r="H184" s="217"/>
    </row>
    <row r="185" spans="3:8" x14ac:dyDescent="0.25">
      <c r="C185" s="217"/>
      <c r="D185" s="217"/>
      <c r="E185" s="217"/>
      <c r="F185" s="217"/>
      <c r="G185" s="217"/>
      <c r="H185" s="217"/>
    </row>
    <row r="186" spans="3:8" x14ac:dyDescent="0.25">
      <c r="C186" s="217"/>
      <c r="D186" s="217"/>
      <c r="E186" s="217"/>
      <c r="F186" s="217"/>
      <c r="G186" s="217"/>
      <c r="H186" s="217"/>
    </row>
    <row r="187" spans="3:8" x14ac:dyDescent="0.25">
      <c r="C187" s="217"/>
      <c r="D187" s="217"/>
      <c r="E187" s="217"/>
      <c r="F187" s="217"/>
      <c r="G187" s="217"/>
      <c r="H187" s="217"/>
    </row>
    <row r="188" spans="3:8" x14ac:dyDescent="0.25">
      <c r="C188" s="217"/>
      <c r="D188" s="217"/>
      <c r="E188" s="217"/>
      <c r="F188" s="217"/>
      <c r="G188" s="217"/>
      <c r="H188" s="217"/>
    </row>
    <row r="189" spans="3:8" x14ac:dyDescent="0.25">
      <c r="C189" s="217"/>
      <c r="D189" s="217"/>
      <c r="E189" s="217"/>
      <c r="F189" s="217"/>
      <c r="G189" s="217"/>
      <c r="H189" s="217"/>
    </row>
    <row r="190" spans="3:8" x14ac:dyDescent="0.25">
      <c r="C190" s="217"/>
      <c r="D190" s="217"/>
      <c r="E190" s="217"/>
      <c r="F190" s="217"/>
      <c r="G190" s="217"/>
      <c r="H190" s="217"/>
    </row>
    <row r="191" spans="3:8" x14ac:dyDescent="0.25">
      <c r="C191" s="217"/>
      <c r="D191" s="217"/>
      <c r="E191" s="217"/>
      <c r="F191" s="217"/>
      <c r="G191" s="217"/>
      <c r="H191" s="217"/>
    </row>
    <row r="192" spans="3:8" x14ac:dyDescent="0.25">
      <c r="C192" s="217"/>
      <c r="D192" s="217"/>
      <c r="E192" s="217"/>
      <c r="F192" s="217"/>
      <c r="G192" s="217"/>
      <c r="H192" s="217"/>
    </row>
    <row r="193" spans="3:8" x14ac:dyDescent="0.25">
      <c r="C193" s="217"/>
      <c r="D193" s="217"/>
      <c r="E193" s="217"/>
      <c r="F193" s="217"/>
      <c r="G193" s="217"/>
      <c r="H193" s="217"/>
    </row>
    <row r="194" spans="3:8" x14ac:dyDescent="0.25">
      <c r="C194" s="217"/>
      <c r="D194" s="217"/>
      <c r="E194" s="217"/>
      <c r="F194" s="217"/>
      <c r="G194" s="217"/>
      <c r="H194" s="217"/>
    </row>
    <row r="195" spans="3:8" x14ac:dyDescent="0.25">
      <c r="C195" s="217"/>
      <c r="D195" s="217"/>
      <c r="E195" s="217"/>
      <c r="F195" s="217"/>
      <c r="G195" s="217"/>
      <c r="H195" s="217"/>
    </row>
    <row r="196" spans="3:8" x14ac:dyDescent="0.25">
      <c r="C196" s="217"/>
      <c r="D196" s="217"/>
      <c r="E196" s="217"/>
      <c r="F196" s="217"/>
      <c r="G196" s="217"/>
      <c r="H196" s="217"/>
    </row>
    <row r="197" spans="3:8" x14ac:dyDescent="0.25">
      <c r="C197" s="217"/>
      <c r="D197" s="217"/>
      <c r="E197" s="217"/>
      <c r="F197" s="217"/>
      <c r="G197" s="217"/>
      <c r="H197" s="217"/>
    </row>
    <row r="198" spans="3:8" x14ac:dyDescent="0.25">
      <c r="C198" s="217"/>
      <c r="D198" s="217"/>
      <c r="E198" s="217"/>
      <c r="F198" s="217"/>
      <c r="G198" s="217"/>
      <c r="H198" s="217"/>
    </row>
    <row r="199" spans="3:8" x14ac:dyDescent="0.25">
      <c r="C199" s="217"/>
      <c r="D199" s="217"/>
      <c r="E199" s="217"/>
      <c r="F199" s="217"/>
      <c r="G199" s="217"/>
      <c r="H199" s="217"/>
    </row>
    <row r="200" spans="3:8" x14ac:dyDescent="0.25">
      <c r="C200" s="217"/>
      <c r="D200" s="217"/>
      <c r="E200" s="217"/>
      <c r="F200" s="217"/>
      <c r="G200" s="217"/>
      <c r="H200" s="217"/>
    </row>
    <row r="201" spans="3:8" x14ac:dyDescent="0.25">
      <c r="C201" s="217"/>
      <c r="D201" s="217"/>
      <c r="E201" s="217"/>
      <c r="F201" s="217"/>
      <c r="G201" s="217"/>
      <c r="H201" s="217"/>
    </row>
    <row r="202" spans="3:8" x14ac:dyDescent="0.25">
      <c r="C202" s="217"/>
      <c r="D202" s="217"/>
      <c r="E202" s="217"/>
      <c r="F202" s="217"/>
      <c r="G202" s="217"/>
      <c r="H202" s="217"/>
    </row>
    <row r="203" spans="3:8" x14ac:dyDescent="0.25">
      <c r="C203" s="217"/>
      <c r="D203" s="217"/>
      <c r="E203" s="217"/>
      <c r="F203" s="217"/>
      <c r="G203" s="217"/>
      <c r="H203" s="217"/>
    </row>
    <row r="204" spans="3:8" x14ac:dyDescent="0.25">
      <c r="C204" s="217"/>
      <c r="D204" s="217"/>
      <c r="E204" s="217"/>
      <c r="F204" s="217"/>
      <c r="G204" s="217"/>
      <c r="H204" s="217"/>
    </row>
    <row r="205" spans="3:8" x14ac:dyDescent="0.25">
      <c r="C205" s="217"/>
      <c r="D205" s="217"/>
      <c r="E205" s="217"/>
      <c r="F205" s="217"/>
      <c r="G205" s="217"/>
      <c r="H205" s="217"/>
    </row>
    <row r="206" spans="3:8" x14ac:dyDescent="0.25">
      <c r="C206" s="217"/>
      <c r="D206" s="217"/>
      <c r="E206" s="217"/>
      <c r="F206" s="217"/>
      <c r="G206" s="217"/>
      <c r="H206" s="217"/>
    </row>
    <row r="207" spans="3:8" x14ac:dyDescent="0.25">
      <c r="C207" s="217"/>
      <c r="D207" s="217"/>
      <c r="E207" s="217"/>
      <c r="F207" s="217"/>
      <c r="G207" s="217"/>
      <c r="H207" s="217"/>
    </row>
    <row r="208" spans="3:8" x14ac:dyDescent="0.25">
      <c r="C208" s="217"/>
      <c r="D208" s="217"/>
      <c r="E208" s="217"/>
      <c r="F208" s="217"/>
      <c r="G208" s="217"/>
      <c r="H208" s="217"/>
    </row>
    <row r="209" spans="3:8" x14ac:dyDescent="0.25">
      <c r="C209" s="217"/>
      <c r="D209" s="217"/>
      <c r="E209" s="217"/>
      <c r="F209" s="217"/>
      <c r="G209" s="217"/>
      <c r="H209" s="217"/>
    </row>
    <row r="210" spans="3:8" x14ac:dyDescent="0.25">
      <c r="C210" s="217"/>
      <c r="D210" s="217"/>
      <c r="E210" s="217"/>
      <c r="F210" s="217"/>
      <c r="G210" s="217"/>
      <c r="H210" s="217"/>
    </row>
    <row r="211" spans="3:8" x14ac:dyDescent="0.25">
      <c r="C211" s="217"/>
      <c r="D211" s="217"/>
      <c r="E211" s="217"/>
      <c r="F211" s="217"/>
      <c r="G211" s="217"/>
      <c r="H211" s="217"/>
    </row>
    <row r="212" spans="3:8" x14ac:dyDescent="0.25">
      <c r="C212" s="217"/>
      <c r="D212" s="217"/>
      <c r="E212" s="217"/>
      <c r="F212" s="217"/>
      <c r="G212" s="217"/>
      <c r="H212" s="217"/>
    </row>
    <row r="213" spans="3:8" x14ac:dyDescent="0.25">
      <c r="C213" s="217"/>
      <c r="D213" s="217"/>
      <c r="E213" s="217"/>
      <c r="F213" s="217"/>
      <c r="G213" s="217"/>
      <c r="H213" s="217"/>
    </row>
    <row r="214" spans="3:8" x14ac:dyDescent="0.25">
      <c r="C214" s="217"/>
      <c r="D214" s="217"/>
      <c r="E214" s="217"/>
      <c r="F214" s="217"/>
      <c r="G214" s="217"/>
      <c r="H214" s="217"/>
    </row>
    <row r="215" spans="3:8" x14ac:dyDescent="0.25">
      <c r="C215" s="217"/>
      <c r="D215" s="217"/>
      <c r="E215" s="217"/>
      <c r="F215" s="217"/>
      <c r="G215" s="217"/>
      <c r="H215" s="217"/>
    </row>
    <row r="216" spans="3:8" x14ac:dyDescent="0.25">
      <c r="C216" s="217"/>
      <c r="D216" s="217"/>
      <c r="E216" s="217"/>
      <c r="F216" s="217"/>
      <c r="G216" s="217"/>
      <c r="H216" s="217"/>
    </row>
    <row r="217" spans="3:8" x14ac:dyDescent="0.25">
      <c r="C217" s="217"/>
      <c r="D217" s="217"/>
      <c r="E217" s="217"/>
      <c r="F217" s="217"/>
      <c r="G217" s="217"/>
      <c r="H217" s="217"/>
    </row>
    <row r="218" spans="3:8" x14ac:dyDescent="0.25">
      <c r="C218" s="217"/>
      <c r="D218" s="217"/>
      <c r="E218" s="217"/>
      <c r="F218" s="217"/>
      <c r="G218" s="217"/>
      <c r="H218" s="217"/>
    </row>
    <row r="219" spans="3:8" x14ac:dyDescent="0.25">
      <c r="C219" s="217"/>
      <c r="D219" s="217"/>
      <c r="E219" s="217"/>
      <c r="F219" s="217"/>
      <c r="G219" s="217"/>
      <c r="H219" s="217"/>
    </row>
    <row r="220" spans="3:8" x14ac:dyDescent="0.25">
      <c r="C220" s="217"/>
      <c r="D220" s="217"/>
      <c r="E220" s="217"/>
      <c r="F220" s="217"/>
      <c r="G220" s="217"/>
      <c r="H220" s="217"/>
    </row>
    <row r="221" spans="3:8" x14ac:dyDescent="0.25">
      <c r="C221" s="217"/>
      <c r="D221" s="217"/>
      <c r="E221" s="217"/>
      <c r="F221" s="217"/>
      <c r="G221" s="217"/>
      <c r="H221" s="217"/>
    </row>
    <row r="222" spans="3:8" x14ac:dyDescent="0.25">
      <c r="C222" s="217"/>
      <c r="D222" s="217"/>
      <c r="E222" s="217"/>
      <c r="F222" s="217"/>
      <c r="G222" s="217"/>
      <c r="H222" s="217"/>
    </row>
    <row r="223" spans="3:8" x14ac:dyDescent="0.25">
      <c r="C223" s="217"/>
      <c r="D223" s="217"/>
      <c r="E223" s="217"/>
      <c r="F223" s="217"/>
      <c r="G223" s="217"/>
      <c r="H223" s="217"/>
    </row>
    <row r="224" spans="3:8" x14ac:dyDescent="0.25">
      <c r="C224" s="217"/>
      <c r="D224" s="217"/>
      <c r="E224" s="217"/>
      <c r="F224" s="217"/>
      <c r="G224" s="217"/>
      <c r="H224" s="217"/>
    </row>
    <row r="225" spans="3:8" x14ac:dyDescent="0.25">
      <c r="C225" s="217"/>
      <c r="D225" s="217"/>
      <c r="E225" s="217"/>
      <c r="F225" s="217"/>
      <c r="G225" s="217"/>
      <c r="H225" s="217"/>
    </row>
    <row r="226" spans="3:8" x14ac:dyDescent="0.25">
      <c r="C226" s="217"/>
      <c r="D226" s="217"/>
      <c r="E226" s="217"/>
      <c r="F226" s="217"/>
      <c r="G226" s="217"/>
      <c r="H226" s="217"/>
    </row>
    <row r="227" spans="3:8" x14ac:dyDescent="0.25">
      <c r="C227" s="217"/>
      <c r="D227" s="217"/>
      <c r="E227" s="217"/>
      <c r="F227" s="217"/>
      <c r="G227" s="217"/>
      <c r="H227" s="217"/>
    </row>
    <row r="228" spans="3:8" x14ac:dyDescent="0.25">
      <c r="C228" s="217"/>
      <c r="D228" s="217"/>
      <c r="E228" s="217"/>
      <c r="F228" s="217"/>
      <c r="G228" s="217"/>
      <c r="H228" s="217"/>
    </row>
    <row r="229" spans="3:8" x14ac:dyDescent="0.25">
      <c r="C229" s="217"/>
      <c r="D229" s="217"/>
      <c r="E229" s="217"/>
      <c r="F229" s="217"/>
      <c r="G229" s="217"/>
      <c r="H229" s="217"/>
    </row>
    <row r="230" spans="3:8" x14ac:dyDescent="0.25">
      <c r="C230" s="217"/>
      <c r="D230" s="217"/>
      <c r="E230" s="217"/>
      <c r="F230" s="217"/>
      <c r="G230" s="217"/>
      <c r="H230" s="217"/>
    </row>
    <row r="231" spans="3:8" x14ac:dyDescent="0.25">
      <c r="C231" s="217"/>
      <c r="D231" s="217"/>
      <c r="E231" s="217"/>
      <c r="F231" s="217"/>
      <c r="G231" s="217"/>
      <c r="H231" s="217"/>
    </row>
    <row r="232" spans="3:8" x14ac:dyDescent="0.25">
      <c r="C232" s="217"/>
      <c r="D232" s="217"/>
      <c r="E232" s="217"/>
      <c r="F232" s="217"/>
      <c r="G232" s="217"/>
      <c r="H232" s="217"/>
    </row>
    <row r="233" spans="3:8" x14ac:dyDescent="0.25">
      <c r="C233" s="217"/>
      <c r="D233" s="217"/>
      <c r="E233" s="217"/>
      <c r="F233" s="217"/>
      <c r="G233" s="217"/>
      <c r="H233" s="217"/>
    </row>
    <row r="234" spans="3:8" x14ac:dyDescent="0.25">
      <c r="C234" s="217"/>
      <c r="D234" s="217"/>
      <c r="E234" s="217"/>
      <c r="F234" s="217"/>
      <c r="G234" s="217"/>
      <c r="H234" s="217"/>
    </row>
    <row r="235" spans="3:8" x14ac:dyDescent="0.25">
      <c r="C235" s="217"/>
      <c r="D235" s="217"/>
      <c r="E235" s="217"/>
      <c r="F235" s="217"/>
      <c r="G235" s="217"/>
      <c r="H235" s="217"/>
    </row>
    <row r="236" spans="3:8" x14ac:dyDescent="0.25">
      <c r="C236" s="217"/>
      <c r="D236" s="217"/>
      <c r="E236" s="217"/>
      <c r="F236" s="217"/>
      <c r="G236" s="217"/>
      <c r="H236" s="217"/>
    </row>
    <row r="237" spans="3:8" x14ac:dyDescent="0.25">
      <c r="C237" s="217"/>
      <c r="D237" s="217"/>
      <c r="E237" s="217"/>
      <c r="F237" s="217"/>
      <c r="G237" s="217"/>
      <c r="H237" s="217"/>
    </row>
    <row r="238" spans="3:8" x14ac:dyDescent="0.25">
      <c r="C238" s="217"/>
      <c r="D238" s="217"/>
      <c r="E238" s="217"/>
      <c r="F238" s="217"/>
      <c r="G238" s="217"/>
      <c r="H238" s="217"/>
    </row>
    <row r="239" spans="3:8" x14ac:dyDescent="0.25">
      <c r="C239" s="217"/>
      <c r="D239" s="217"/>
      <c r="E239" s="217"/>
      <c r="F239" s="217"/>
      <c r="G239" s="217"/>
      <c r="H239" s="217"/>
    </row>
    <row r="240" spans="3:8" x14ac:dyDescent="0.25">
      <c r="C240" s="217"/>
      <c r="D240" s="217"/>
      <c r="E240" s="217"/>
      <c r="F240" s="217"/>
      <c r="G240" s="217"/>
      <c r="H240" s="217"/>
    </row>
    <row r="241" spans="3:8" x14ac:dyDescent="0.25">
      <c r="C241" s="217"/>
      <c r="D241" s="217"/>
      <c r="E241" s="217"/>
      <c r="F241" s="217"/>
      <c r="G241" s="217"/>
      <c r="H241" s="217"/>
    </row>
    <row r="242" spans="3:8" x14ac:dyDescent="0.25">
      <c r="C242" s="217"/>
      <c r="D242" s="217"/>
      <c r="E242" s="217"/>
      <c r="F242" s="217"/>
      <c r="G242" s="217"/>
      <c r="H242" s="217"/>
    </row>
    <row r="243" spans="3:8" x14ac:dyDescent="0.25">
      <c r="C243" s="217"/>
      <c r="D243" s="217"/>
      <c r="E243" s="217"/>
      <c r="F243" s="217"/>
      <c r="G243" s="217"/>
      <c r="H243" s="217"/>
    </row>
    <row r="244" spans="3:8" x14ac:dyDescent="0.25">
      <c r="C244" s="217"/>
      <c r="D244" s="217"/>
      <c r="E244" s="217"/>
      <c r="F244" s="217"/>
      <c r="G244" s="217"/>
      <c r="H244" s="217"/>
    </row>
    <row r="245" spans="3:8" x14ac:dyDescent="0.25">
      <c r="C245" s="217"/>
      <c r="D245" s="217"/>
      <c r="E245" s="217"/>
      <c r="F245" s="217"/>
      <c r="G245" s="217"/>
      <c r="H245" s="217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4" orientation="landscape" r:id="rId1"/>
  <headerFooter>
    <oddFooter>&amp;RPag. 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1:Q245"/>
  <sheetViews>
    <sheetView showGridLines="0" zoomScale="80" zoomScaleNormal="80" workbookViewId="0">
      <pane xSplit="1" topLeftCell="B1" activePane="topRight" state="frozen"/>
      <selection pane="topRight" activeCell="B1" sqref="B1"/>
    </sheetView>
  </sheetViews>
  <sheetFormatPr defaultColWidth="8.85546875" defaultRowHeight="15.75" x14ac:dyDescent="0.25"/>
  <cols>
    <col min="1" max="1" width="40.7109375" style="224" customWidth="1"/>
    <col min="2" max="2" width="12" style="218" customWidth="1"/>
    <col min="3" max="8" width="11.85546875" style="218" customWidth="1"/>
    <col min="9" max="14" width="11.85546875" style="217" customWidth="1"/>
    <col min="15" max="15" width="9.5703125" style="382" bestFit="1" customWidth="1"/>
    <col min="16" max="16" width="9" style="217" customWidth="1"/>
    <col min="17" max="17" width="9.5703125" style="227" customWidth="1"/>
  </cols>
  <sheetData>
    <row r="1" spans="1:17" ht="51" customHeight="1" x14ac:dyDescent="0.25"/>
    <row r="2" spans="1:17" x14ac:dyDescent="0.25">
      <c r="A2" s="492"/>
      <c r="B2" s="492"/>
      <c r="C2" s="492"/>
      <c r="D2" s="492"/>
      <c r="E2" s="492"/>
      <c r="F2" s="492"/>
      <c r="G2" s="492"/>
      <c r="H2" s="492"/>
    </row>
    <row r="3" spans="1:17" x14ac:dyDescent="0.25">
      <c r="A3" s="492"/>
      <c r="B3" s="492"/>
      <c r="C3" s="492"/>
      <c r="D3" s="492"/>
      <c r="E3" s="492"/>
      <c r="F3" s="492"/>
      <c r="G3" s="492"/>
      <c r="H3" s="492"/>
    </row>
    <row r="4" spans="1:17" ht="21" customHeight="1" x14ac:dyDescent="0.25"/>
    <row r="5" spans="1:17" s="374" customFormat="1" ht="18.75" customHeight="1" x14ac:dyDescent="0.25">
      <c r="A5" s="493" t="s">
        <v>253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</row>
    <row r="6" spans="1:17" s="374" customFormat="1" ht="20.25" customHeight="1" x14ac:dyDescent="0.25">
      <c r="A6" s="493" t="s">
        <v>276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</row>
    <row r="7" spans="1:17" s="225" customFormat="1" ht="22.5" customHeight="1" x14ac:dyDescent="0.2">
      <c r="A7" s="494" t="s">
        <v>3</v>
      </c>
      <c r="B7" s="496" t="s">
        <v>255</v>
      </c>
      <c r="C7" s="381" t="s">
        <v>256</v>
      </c>
      <c r="D7" s="381" t="s">
        <v>257</v>
      </c>
      <c r="E7" s="381" t="s">
        <v>258</v>
      </c>
      <c r="F7" s="381" t="s">
        <v>259</v>
      </c>
      <c r="G7" s="381" t="s">
        <v>260</v>
      </c>
      <c r="H7" s="381" t="s">
        <v>261</v>
      </c>
      <c r="I7" s="381" t="s">
        <v>262</v>
      </c>
      <c r="J7" s="381" t="s">
        <v>263</v>
      </c>
      <c r="K7" s="381" t="s">
        <v>264</v>
      </c>
      <c r="L7" s="381" t="s">
        <v>265</v>
      </c>
      <c r="M7" s="381" t="s">
        <v>266</v>
      </c>
      <c r="N7" s="381" t="s">
        <v>267</v>
      </c>
      <c r="O7" s="498" t="s">
        <v>268</v>
      </c>
      <c r="P7" s="499"/>
      <c r="Q7" s="500"/>
    </row>
    <row r="8" spans="1:17" s="225" customFormat="1" ht="18" customHeight="1" x14ac:dyDescent="0.2">
      <c r="A8" s="495"/>
      <c r="B8" s="497"/>
      <c r="C8" s="381" t="s">
        <v>269</v>
      </c>
      <c r="D8" s="381" t="s">
        <v>269</v>
      </c>
      <c r="E8" s="381" t="s">
        <v>269</v>
      </c>
      <c r="F8" s="381" t="s">
        <v>269</v>
      </c>
      <c r="G8" s="381" t="s">
        <v>269</v>
      </c>
      <c r="H8" s="381" t="s">
        <v>269</v>
      </c>
      <c r="I8" s="381" t="s">
        <v>269</v>
      </c>
      <c r="J8" s="381" t="s">
        <v>269</v>
      </c>
      <c r="K8" s="381" t="s">
        <v>269</v>
      </c>
      <c r="L8" s="381" t="s">
        <v>269</v>
      </c>
      <c r="M8" s="381" t="s">
        <v>269</v>
      </c>
      <c r="N8" s="381" t="s">
        <v>269</v>
      </c>
      <c r="O8" s="383" t="s">
        <v>270</v>
      </c>
      <c r="P8" s="381" t="s">
        <v>269</v>
      </c>
      <c r="Q8" s="381" t="s">
        <v>1</v>
      </c>
    </row>
    <row r="9" spans="1:17" ht="25.5" customHeight="1" x14ac:dyDescent="0.25">
      <c r="A9" s="355" t="s">
        <v>202</v>
      </c>
      <c r="B9" s="356">
        <v>6000</v>
      </c>
      <c r="C9" s="369">
        <v>5264</v>
      </c>
      <c r="D9" s="369">
        <v>5106</v>
      </c>
      <c r="E9" s="369">
        <v>5800</v>
      </c>
      <c r="F9" s="369">
        <v>4993</v>
      </c>
      <c r="G9" s="369">
        <v>4945</v>
      </c>
      <c r="H9" s="460">
        <v>4925</v>
      </c>
      <c r="I9" s="369">
        <v>4249</v>
      </c>
      <c r="J9" s="369">
        <v>4936</v>
      </c>
      <c r="K9" s="369">
        <v>4839</v>
      </c>
      <c r="L9" s="369">
        <v>4765</v>
      </c>
      <c r="M9" s="369">
        <v>5099</v>
      </c>
      <c r="N9" s="369">
        <v>4917</v>
      </c>
      <c r="O9" s="387">
        <f>B9*(IF(C9="",0,1)+IF(D9="",0,1)+IF(E9="",0,1)+IF(F9="",0,1)+IF(G9="",0,1)+IF(H9="",0,1)+IF(I9="",0,1)+IF(J9="",0,1)+IF(K9="",0,1)+IF(L9="",0,1)+IF(M9="",0,1)+IF(N9="",0,1))</f>
        <v>72000</v>
      </c>
      <c r="P9" s="387">
        <f>SUM(C9:N9)</f>
        <v>59838</v>
      </c>
      <c r="Q9" s="388">
        <f t="shared" ref="Q9:Q14" si="0">IF(O9=0,"-",P9/O9)</f>
        <v>0.83108333333333329</v>
      </c>
    </row>
    <row r="10" spans="1:17" ht="26.25" customHeight="1" x14ac:dyDescent="0.25">
      <c r="A10" s="355" t="s">
        <v>212</v>
      </c>
      <c r="B10" s="356">
        <v>2080</v>
      </c>
      <c r="C10" s="369">
        <v>2040</v>
      </c>
      <c r="D10" s="369">
        <v>1711</v>
      </c>
      <c r="E10" s="369">
        <v>2394</v>
      </c>
      <c r="F10" s="369">
        <v>1773</v>
      </c>
      <c r="G10" s="369">
        <v>2033</v>
      </c>
      <c r="H10" s="460">
        <v>2254</v>
      </c>
      <c r="I10" s="369">
        <v>2056</v>
      </c>
      <c r="J10" s="369">
        <v>2150</v>
      </c>
      <c r="K10" s="369">
        <v>1915</v>
      </c>
      <c r="L10" s="369">
        <v>1857</v>
      </c>
      <c r="M10" s="369">
        <v>1841</v>
      </c>
      <c r="N10" s="369">
        <v>1675</v>
      </c>
      <c r="O10" s="387">
        <f>B10*(IF(C10="",0,1)+IF(D10="",0,1)+IF(E10="",0,1)+IF(F10="",0,1)+IF(G10="",0,1)+IF(H10="",0,1)+IF(I10="",0,1)+IF(J10="",0,1)+IF(K10="",0,1)+IF(L10="",0,1)+IF(M10="",0,1)+IF(N10="",0,1))</f>
        <v>24960</v>
      </c>
      <c r="P10" s="387">
        <f>SUM(C10:N10)</f>
        <v>23699</v>
      </c>
      <c r="Q10" s="388">
        <f t="shared" si="0"/>
        <v>0.94947916666666665</v>
      </c>
    </row>
    <row r="11" spans="1:17" ht="24" customHeight="1" x14ac:dyDescent="0.25">
      <c r="A11" s="355" t="s">
        <v>200</v>
      </c>
      <c r="B11" s="356">
        <v>780</v>
      </c>
      <c r="C11" s="369">
        <v>910</v>
      </c>
      <c r="D11" s="369">
        <v>924</v>
      </c>
      <c r="E11" s="369">
        <v>1087</v>
      </c>
      <c r="F11" s="369">
        <v>611</v>
      </c>
      <c r="G11" s="369">
        <v>387</v>
      </c>
      <c r="H11" s="460">
        <v>315</v>
      </c>
      <c r="I11" s="369">
        <v>324</v>
      </c>
      <c r="J11" s="369">
        <v>369</v>
      </c>
      <c r="K11" s="369">
        <v>397</v>
      </c>
      <c r="L11" s="369">
        <v>385</v>
      </c>
      <c r="M11" s="369">
        <v>341</v>
      </c>
      <c r="N11" s="369">
        <v>514</v>
      </c>
      <c r="O11" s="387">
        <f>B11*(IF(C11="",0,1)+IF(D11="",0,1)+IF(E11="",0,1)+IF(F11="",0,1)+IF(G11="",0,1)+IF(H11="",0,1)+IF(I11="",0,1)+IF(J11="",0,1)+IF(K11="",0,1)+IF(L11="",0,1)+IF(M11="",0,1)+IF(N11="",0,1))</f>
        <v>9360</v>
      </c>
      <c r="P11" s="387">
        <f>SUM(C11:N11)</f>
        <v>6564</v>
      </c>
      <c r="Q11" s="388">
        <f t="shared" si="0"/>
        <v>0.70128205128205123</v>
      </c>
    </row>
    <row r="12" spans="1:17" ht="40.5" customHeight="1" x14ac:dyDescent="0.25">
      <c r="A12" s="355" t="s">
        <v>213</v>
      </c>
      <c r="B12" s="356">
        <v>432</v>
      </c>
      <c r="C12" s="369">
        <v>281</v>
      </c>
      <c r="D12" s="369">
        <v>271</v>
      </c>
      <c r="E12" s="369">
        <v>257</v>
      </c>
      <c r="F12" s="369">
        <v>253</v>
      </c>
      <c r="G12" s="369">
        <v>242</v>
      </c>
      <c r="H12" s="460">
        <v>290</v>
      </c>
      <c r="I12" s="369">
        <v>270</v>
      </c>
      <c r="J12" s="369">
        <v>298</v>
      </c>
      <c r="K12" s="369">
        <v>297</v>
      </c>
      <c r="L12" s="369">
        <v>88</v>
      </c>
      <c r="M12" s="369">
        <v>131</v>
      </c>
      <c r="N12" s="369">
        <v>375</v>
      </c>
      <c r="O12" s="387">
        <f>B12*(IF(C12="",0,1)+IF(D12="",0,1)+IF(E12="",0,1)+IF(F12="",0,1)+IF(G12="",0,1)+IF(H12="",0,1)+IF(I12="",0,1)+IF(J12="",0,1)+IF(K12="",0,1)+IF(L12="",0,1)+IF(M12="",0,1)+IF(N12="",0,1))</f>
        <v>5184</v>
      </c>
      <c r="P12" s="387">
        <f>SUM(C12:N12)</f>
        <v>3053</v>
      </c>
      <c r="Q12" s="388">
        <f t="shared" si="0"/>
        <v>0.58892746913580252</v>
      </c>
    </row>
    <row r="13" spans="1:17" ht="35.25" customHeight="1" thickBot="1" x14ac:dyDescent="0.3">
      <c r="A13" s="355" t="s">
        <v>214</v>
      </c>
      <c r="B13" s="356">
        <v>1512</v>
      </c>
      <c r="C13" s="369">
        <v>543</v>
      </c>
      <c r="D13" s="369">
        <v>389</v>
      </c>
      <c r="E13" s="369">
        <v>479</v>
      </c>
      <c r="F13" s="369">
        <v>382</v>
      </c>
      <c r="G13" s="369">
        <v>444</v>
      </c>
      <c r="H13" s="460">
        <v>418</v>
      </c>
      <c r="I13" s="369">
        <v>432</v>
      </c>
      <c r="J13" s="369">
        <v>461</v>
      </c>
      <c r="K13" s="369">
        <v>579</v>
      </c>
      <c r="L13" s="369">
        <v>0</v>
      </c>
      <c r="M13" s="369">
        <v>5</v>
      </c>
      <c r="N13" s="369">
        <v>922</v>
      </c>
      <c r="O13" s="402">
        <f>B13*(IF(C13="",0,1)+IF(D13="",0,1)+IF(E13="",0,1)+IF(F13="",0,1)+IF(G13="",0,1)+IF(H13="",0,1)+IF(I13="",0,1)+IF(J13="",0,1)+IF(K13="",0,1)+IF(L13="",0,1)+IF(M13="",0,1)+IF(N13="",0,1))</f>
        <v>18144</v>
      </c>
      <c r="P13" s="402">
        <f>SUM(C13:N13)</f>
        <v>5054</v>
      </c>
      <c r="Q13" s="403">
        <f t="shared" si="0"/>
        <v>0.2785493827160494</v>
      </c>
    </row>
    <row r="14" spans="1:17" s="98" customFormat="1" ht="20.25" customHeight="1" x14ac:dyDescent="0.25">
      <c r="A14" s="373" t="s">
        <v>2</v>
      </c>
      <c r="B14" s="363">
        <f t="shared" ref="B14:P14" si="1">SUM(B9:B13)</f>
        <v>10804</v>
      </c>
      <c r="C14" s="363">
        <f t="shared" si="1"/>
        <v>9038</v>
      </c>
      <c r="D14" s="363">
        <f t="shared" si="1"/>
        <v>8401</v>
      </c>
      <c r="E14" s="363">
        <f t="shared" si="1"/>
        <v>10017</v>
      </c>
      <c r="F14" s="363">
        <f t="shared" si="1"/>
        <v>8012</v>
      </c>
      <c r="G14" s="363">
        <f t="shared" si="1"/>
        <v>8051</v>
      </c>
      <c r="H14" s="363">
        <f t="shared" si="1"/>
        <v>8202</v>
      </c>
      <c r="I14" s="363">
        <f t="shared" si="1"/>
        <v>7331</v>
      </c>
      <c r="J14" s="363">
        <f t="shared" si="1"/>
        <v>8214</v>
      </c>
      <c r="K14" s="363">
        <f t="shared" si="1"/>
        <v>8027</v>
      </c>
      <c r="L14" s="363">
        <f t="shared" si="1"/>
        <v>7095</v>
      </c>
      <c r="M14" s="363">
        <f t="shared" si="1"/>
        <v>7417</v>
      </c>
      <c r="N14" s="363">
        <f t="shared" si="1"/>
        <v>8403</v>
      </c>
      <c r="O14" s="406">
        <f t="shared" si="1"/>
        <v>129648</v>
      </c>
      <c r="P14" s="406">
        <f t="shared" si="1"/>
        <v>98208</v>
      </c>
      <c r="Q14" s="390">
        <f t="shared" si="0"/>
        <v>0.75749722325064794</v>
      </c>
    </row>
    <row r="15" spans="1:17" x14ac:dyDescent="0.25">
      <c r="C15" s="217"/>
      <c r="D15" s="217"/>
      <c r="E15" s="217"/>
      <c r="F15" s="217"/>
      <c r="G15" s="217"/>
      <c r="H15" s="217"/>
      <c r="O15" s="391"/>
      <c r="P15" s="218"/>
      <c r="Q15" s="220"/>
    </row>
    <row r="16" spans="1:17" x14ac:dyDescent="0.25">
      <c r="C16" s="217"/>
      <c r="D16" s="217"/>
      <c r="E16" s="217"/>
      <c r="F16" s="217"/>
      <c r="G16" s="217"/>
      <c r="H16" s="217"/>
      <c r="O16" s="391"/>
      <c r="P16" s="218"/>
      <c r="Q16" s="220"/>
    </row>
    <row r="17" spans="1:17" x14ac:dyDescent="0.25">
      <c r="A17" s="368" t="s">
        <v>254</v>
      </c>
      <c r="C17" s="217"/>
      <c r="D17" s="217"/>
      <c r="E17" s="217"/>
      <c r="F17" s="217"/>
      <c r="G17" s="217"/>
      <c r="H17" s="217"/>
      <c r="O17" s="391"/>
      <c r="P17" s="218"/>
      <c r="Q17" s="220"/>
    </row>
    <row r="18" spans="1:17" x14ac:dyDescent="0.25">
      <c r="C18" s="217"/>
      <c r="D18" s="217"/>
      <c r="E18" s="217"/>
      <c r="F18" s="217"/>
      <c r="G18" s="217"/>
      <c r="H18" s="217"/>
      <c r="O18" s="391"/>
      <c r="P18" s="218"/>
      <c r="Q18" s="220"/>
    </row>
    <row r="19" spans="1:17" x14ac:dyDescent="0.25">
      <c r="C19" s="217"/>
      <c r="D19" s="217"/>
      <c r="E19" s="217"/>
      <c r="F19" s="217"/>
      <c r="G19" s="217"/>
      <c r="H19" s="217"/>
      <c r="O19" s="391"/>
      <c r="P19" s="218"/>
      <c r="Q19" s="220"/>
    </row>
    <row r="20" spans="1:17" x14ac:dyDescent="0.25">
      <c r="C20" s="217"/>
      <c r="D20" s="217"/>
      <c r="E20" s="217"/>
      <c r="F20" s="217"/>
      <c r="G20" s="217"/>
      <c r="H20" s="217"/>
      <c r="O20" s="391"/>
      <c r="P20" s="218"/>
      <c r="Q20" s="220"/>
    </row>
    <row r="21" spans="1:17" x14ac:dyDescent="0.25">
      <c r="C21" s="217"/>
      <c r="D21" s="217"/>
      <c r="E21" s="217"/>
      <c r="F21" s="217"/>
      <c r="G21" s="217"/>
      <c r="H21" s="217"/>
      <c r="O21" s="391"/>
      <c r="P21" s="218"/>
      <c r="Q21" s="220"/>
    </row>
    <row r="22" spans="1:17" x14ac:dyDescent="0.25">
      <c r="C22" s="217"/>
      <c r="D22" s="217"/>
      <c r="E22" s="217"/>
      <c r="F22" s="217"/>
      <c r="G22" s="217"/>
      <c r="H22" s="217"/>
      <c r="O22" s="391"/>
      <c r="P22" s="218"/>
      <c r="Q22" s="220"/>
    </row>
    <row r="23" spans="1:17" x14ac:dyDescent="0.25">
      <c r="C23" s="217"/>
      <c r="D23" s="217"/>
      <c r="E23" s="217"/>
      <c r="F23" s="217"/>
      <c r="G23" s="217"/>
      <c r="H23" s="217"/>
      <c r="O23" s="391"/>
      <c r="P23" s="218"/>
      <c r="Q23" s="220"/>
    </row>
    <row r="24" spans="1:17" x14ac:dyDescent="0.25">
      <c r="C24" s="217"/>
      <c r="D24" s="217"/>
      <c r="E24" s="217"/>
      <c r="F24" s="217"/>
      <c r="G24" s="217"/>
      <c r="H24" s="217"/>
      <c r="O24" s="391"/>
      <c r="P24" s="218"/>
      <c r="Q24" s="220"/>
    </row>
    <row r="25" spans="1:17" x14ac:dyDescent="0.25">
      <c r="C25" s="217"/>
      <c r="D25" s="217"/>
      <c r="E25" s="217"/>
      <c r="F25" s="217"/>
      <c r="G25" s="217"/>
      <c r="H25" s="217"/>
      <c r="O25" s="391"/>
      <c r="P25" s="218"/>
      <c r="Q25" s="220"/>
    </row>
    <row r="26" spans="1:17" x14ac:dyDescent="0.25">
      <c r="C26" s="217"/>
      <c r="D26" s="217"/>
      <c r="E26" s="217"/>
      <c r="F26" s="217"/>
      <c r="G26" s="217"/>
      <c r="H26" s="217"/>
      <c r="O26" s="391"/>
      <c r="P26" s="218"/>
      <c r="Q26" s="220"/>
    </row>
    <row r="27" spans="1:17" x14ac:dyDescent="0.25">
      <c r="C27" s="217"/>
      <c r="D27" s="217"/>
      <c r="E27" s="217"/>
      <c r="F27" s="217"/>
      <c r="G27" s="217"/>
      <c r="H27" s="217"/>
      <c r="O27" s="391"/>
      <c r="P27" s="218"/>
      <c r="Q27" s="220"/>
    </row>
    <row r="28" spans="1:17" x14ac:dyDescent="0.25">
      <c r="C28" s="217"/>
      <c r="D28" s="217"/>
      <c r="E28" s="217"/>
      <c r="F28" s="217"/>
      <c r="G28" s="217"/>
      <c r="H28" s="217"/>
      <c r="O28" s="391"/>
      <c r="P28" s="218"/>
      <c r="Q28" s="220"/>
    </row>
    <row r="29" spans="1:17" x14ac:dyDescent="0.25">
      <c r="C29" s="217"/>
      <c r="D29" s="217"/>
      <c r="E29" s="217"/>
      <c r="F29" s="217"/>
      <c r="G29" s="217"/>
      <c r="H29" s="217"/>
      <c r="O29" s="391"/>
      <c r="P29" s="218"/>
      <c r="Q29" s="220"/>
    </row>
    <row r="30" spans="1:17" x14ac:dyDescent="0.25">
      <c r="C30" s="217"/>
      <c r="D30" s="217"/>
      <c r="E30" s="217"/>
      <c r="F30" s="217"/>
      <c r="G30" s="217"/>
      <c r="H30" s="217"/>
      <c r="O30" s="391"/>
      <c r="P30" s="218"/>
      <c r="Q30" s="220"/>
    </row>
    <row r="31" spans="1:17" x14ac:dyDescent="0.25">
      <c r="C31" s="217"/>
      <c r="D31" s="217"/>
      <c r="E31" s="217"/>
      <c r="F31" s="217"/>
      <c r="G31" s="217"/>
      <c r="H31" s="217"/>
      <c r="O31" s="391"/>
      <c r="P31" s="218"/>
      <c r="Q31" s="220"/>
    </row>
    <row r="32" spans="1:17" x14ac:dyDescent="0.25">
      <c r="C32" s="217"/>
      <c r="D32" s="217"/>
      <c r="E32" s="217"/>
      <c r="F32" s="217"/>
      <c r="G32" s="217"/>
      <c r="H32" s="217"/>
      <c r="O32" s="391"/>
      <c r="P32" s="218"/>
      <c r="Q32" s="220"/>
    </row>
    <row r="33" spans="3:8" x14ac:dyDescent="0.25">
      <c r="C33" s="217"/>
      <c r="D33" s="217"/>
      <c r="E33" s="217"/>
      <c r="F33" s="217"/>
      <c r="G33" s="217"/>
      <c r="H33" s="217"/>
    </row>
    <row r="34" spans="3:8" x14ac:dyDescent="0.25">
      <c r="C34" s="217"/>
      <c r="D34" s="217"/>
      <c r="E34" s="217"/>
      <c r="F34" s="217"/>
      <c r="G34" s="217"/>
      <c r="H34" s="217"/>
    </row>
    <row r="35" spans="3:8" x14ac:dyDescent="0.25">
      <c r="C35" s="217"/>
      <c r="D35" s="217"/>
      <c r="E35" s="217"/>
      <c r="F35" s="217"/>
      <c r="G35" s="217"/>
      <c r="H35" s="217"/>
    </row>
    <row r="36" spans="3:8" x14ac:dyDescent="0.25">
      <c r="C36" s="217"/>
      <c r="D36" s="217"/>
      <c r="E36" s="217"/>
      <c r="F36" s="217"/>
      <c r="G36" s="217"/>
      <c r="H36" s="217"/>
    </row>
    <row r="37" spans="3:8" x14ac:dyDescent="0.25">
      <c r="C37" s="217"/>
      <c r="D37" s="217"/>
      <c r="E37" s="217"/>
      <c r="F37" s="217"/>
      <c r="G37" s="217"/>
      <c r="H37" s="217"/>
    </row>
    <row r="38" spans="3:8" x14ac:dyDescent="0.25">
      <c r="C38" s="217"/>
      <c r="D38" s="217"/>
      <c r="E38" s="217"/>
      <c r="F38" s="217"/>
      <c r="G38" s="217"/>
      <c r="H38" s="217"/>
    </row>
    <row r="39" spans="3:8" x14ac:dyDescent="0.25">
      <c r="C39" s="217"/>
      <c r="D39" s="217"/>
      <c r="E39" s="217"/>
      <c r="F39" s="217"/>
      <c r="G39" s="217"/>
      <c r="H39" s="217"/>
    </row>
    <row r="40" spans="3:8" x14ac:dyDescent="0.25">
      <c r="C40" s="217"/>
      <c r="D40" s="217"/>
      <c r="E40" s="217"/>
      <c r="F40" s="217"/>
      <c r="G40" s="217"/>
      <c r="H40" s="217"/>
    </row>
    <row r="41" spans="3:8" x14ac:dyDescent="0.25">
      <c r="C41" s="217"/>
      <c r="D41" s="217"/>
      <c r="E41" s="217"/>
      <c r="F41" s="217"/>
      <c r="G41" s="217"/>
      <c r="H41" s="217"/>
    </row>
    <row r="42" spans="3:8" x14ac:dyDescent="0.25">
      <c r="C42" s="217"/>
      <c r="D42" s="217"/>
      <c r="E42" s="217"/>
      <c r="F42" s="217"/>
      <c r="G42" s="217"/>
      <c r="H42" s="217"/>
    </row>
    <row r="43" spans="3:8" x14ac:dyDescent="0.25">
      <c r="C43" s="217"/>
      <c r="D43" s="217"/>
      <c r="E43" s="217"/>
      <c r="F43" s="217"/>
      <c r="G43" s="217"/>
      <c r="H43" s="217"/>
    </row>
    <row r="44" spans="3:8" x14ac:dyDescent="0.25">
      <c r="C44" s="217"/>
      <c r="D44" s="217"/>
      <c r="E44" s="217"/>
      <c r="F44" s="217"/>
      <c r="G44" s="217"/>
      <c r="H44" s="217"/>
    </row>
    <row r="45" spans="3:8" x14ac:dyDescent="0.25">
      <c r="C45" s="217"/>
      <c r="D45" s="217"/>
      <c r="E45" s="217"/>
      <c r="F45" s="217"/>
      <c r="G45" s="217"/>
      <c r="H45" s="217"/>
    </row>
    <row r="46" spans="3:8" x14ac:dyDescent="0.25">
      <c r="C46" s="217"/>
      <c r="D46" s="217"/>
      <c r="E46" s="217"/>
      <c r="F46" s="217"/>
      <c r="G46" s="217"/>
      <c r="H46" s="217"/>
    </row>
    <row r="47" spans="3:8" x14ac:dyDescent="0.25">
      <c r="C47" s="217"/>
      <c r="D47" s="217"/>
      <c r="E47" s="217"/>
      <c r="F47" s="217"/>
      <c r="G47" s="217"/>
      <c r="H47" s="217"/>
    </row>
    <row r="48" spans="3:8" x14ac:dyDescent="0.25">
      <c r="C48" s="217"/>
      <c r="D48" s="217"/>
      <c r="E48" s="217"/>
      <c r="F48" s="217"/>
      <c r="G48" s="217"/>
      <c r="H48" s="217"/>
    </row>
    <row r="49" spans="3:8" x14ac:dyDescent="0.25">
      <c r="C49" s="217"/>
      <c r="D49" s="217"/>
      <c r="E49" s="217"/>
      <c r="F49" s="217"/>
      <c r="G49" s="217"/>
      <c r="H49" s="217"/>
    </row>
    <row r="50" spans="3:8" x14ac:dyDescent="0.25">
      <c r="C50" s="217"/>
      <c r="D50" s="217"/>
      <c r="E50" s="217"/>
      <c r="F50" s="217"/>
      <c r="G50" s="217"/>
      <c r="H50" s="217"/>
    </row>
    <row r="51" spans="3:8" x14ac:dyDescent="0.25">
      <c r="C51" s="217"/>
      <c r="D51" s="217"/>
      <c r="E51" s="217"/>
      <c r="F51" s="217"/>
      <c r="G51" s="217"/>
      <c r="H51" s="217"/>
    </row>
    <row r="52" spans="3:8" x14ac:dyDescent="0.25">
      <c r="C52" s="217"/>
      <c r="D52" s="217"/>
      <c r="E52" s="217"/>
      <c r="F52" s="217"/>
      <c r="G52" s="217"/>
      <c r="H52" s="217"/>
    </row>
    <row r="53" spans="3:8" x14ac:dyDescent="0.25">
      <c r="C53" s="217"/>
      <c r="D53" s="217"/>
      <c r="E53" s="217"/>
      <c r="F53" s="217"/>
      <c r="G53" s="217"/>
      <c r="H53" s="217"/>
    </row>
    <row r="54" spans="3:8" x14ac:dyDescent="0.25">
      <c r="C54" s="217"/>
      <c r="D54" s="217"/>
      <c r="E54" s="217"/>
      <c r="F54" s="217"/>
      <c r="G54" s="217"/>
      <c r="H54" s="217"/>
    </row>
    <row r="55" spans="3:8" x14ac:dyDescent="0.25">
      <c r="C55" s="217"/>
      <c r="D55" s="217"/>
      <c r="E55" s="217"/>
      <c r="F55" s="217"/>
      <c r="G55" s="217"/>
      <c r="H55" s="217"/>
    </row>
    <row r="56" spans="3:8" x14ac:dyDescent="0.25">
      <c r="C56" s="217"/>
      <c r="D56" s="217"/>
      <c r="E56" s="217"/>
      <c r="F56" s="217"/>
      <c r="G56" s="217"/>
      <c r="H56" s="217"/>
    </row>
    <row r="57" spans="3:8" x14ac:dyDescent="0.25">
      <c r="C57" s="217"/>
      <c r="D57" s="217"/>
      <c r="E57" s="217"/>
      <c r="F57" s="217"/>
      <c r="G57" s="217"/>
      <c r="H57" s="217"/>
    </row>
    <row r="58" spans="3:8" x14ac:dyDescent="0.25">
      <c r="C58" s="217"/>
      <c r="D58" s="217"/>
      <c r="E58" s="217"/>
      <c r="F58" s="217"/>
      <c r="G58" s="217"/>
      <c r="H58" s="217"/>
    </row>
    <row r="59" spans="3:8" x14ac:dyDescent="0.25">
      <c r="C59" s="217"/>
      <c r="D59" s="217"/>
      <c r="E59" s="217"/>
      <c r="F59" s="217"/>
      <c r="G59" s="217"/>
      <c r="H59" s="217"/>
    </row>
    <row r="60" spans="3:8" x14ac:dyDescent="0.25">
      <c r="C60" s="217"/>
      <c r="D60" s="217"/>
      <c r="E60" s="217"/>
      <c r="F60" s="217"/>
      <c r="G60" s="217"/>
      <c r="H60" s="217"/>
    </row>
    <row r="61" spans="3:8" x14ac:dyDescent="0.25">
      <c r="C61" s="217"/>
      <c r="D61" s="217"/>
      <c r="E61" s="217"/>
      <c r="F61" s="217"/>
      <c r="G61" s="217"/>
      <c r="H61" s="217"/>
    </row>
    <row r="62" spans="3:8" x14ac:dyDescent="0.25">
      <c r="C62" s="217"/>
      <c r="D62" s="217"/>
      <c r="E62" s="217"/>
      <c r="F62" s="217"/>
      <c r="G62" s="217"/>
      <c r="H62" s="217"/>
    </row>
    <row r="63" spans="3:8" x14ac:dyDescent="0.25">
      <c r="C63" s="217"/>
      <c r="D63" s="217"/>
      <c r="E63" s="217"/>
      <c r="F63" s="217"/>
      <c r="G63" s="217"/>
      <c r="H63" s="217"/>
    </row>
    <row r="64" spans="3:8" x14ac:dyDescent="0.25">
      <c r="C64" s="217"/>
      <c r="D64" s="217"/>
      <c r="E64" s="217"/>
      <c r="F64" s="217"/>
      <c r="G64" s="217"/>
      <c r="H64" s="217"/>
    </row>
    <row r="65" spans="3:8" x14ac:dyDescent="0.25">
      <c r="C65" s="217"/>
      <c r="D65" s="217"/>
      <c r="E65" s="217"/>
      <c r="F65" s="217"/>
      <c r="G65" s="217"/>
      <c r="H65" s="217"/>
    </row>
    <row r="66" spans="3:8" x14ac:dyDescent="0.25">
      <c r="C66" s="217"/>
      <c r="D66" s="217"/>
      <c r="E66" s="217"/>
      <c r="F66" s="217"/>
      <c r="G66" s="217"/>
      <c r="H66" s="217"/>
    </row>
    <row r="67" spans="3:8" x14ac:dyDescent="0.25">
      <c r="C67" s="217"/>
      <c r="D67" s="217"/>
      <c r="E67" s="217"/>
      <c r="F67" s="217"/>
      <c r="G67" s="217"/>
      <c r="H67" s="217"/>
    </row>
    <row r="68" spans="3:8" x14ac:dyDescent="0.25">
      <c r="C68" s="217"/>
      <c r="D68" s="217"/>
      <c r="E68" s="217"/>
      <c r="F68" s="217"/>
      <c r="G68" s="217"/>
      <c r="H68" s="217"/>
    </row>
    <row r="69" spans="3:8" x14ac:dyDescent="0.25">
      <c r="C69" s="217"/>
      <c r="D69" s="217"/>
      <c r="E69" s="217"/>
      <c r="F69" s="217"/>
      <c r="G69" s="217"/>
      <c r="H69" s="217"/>
    </row>
    <row r="70" spans="3:8" x14ac:dyDescent="0.25">
      <c r="C70" s="217"/>
      <c r="D70" s="217"/>
      <c r="E70" s="217"/>
      <c r="F70" s="217"/>
      <c r="G70" s="217"/>
      <c r="H70" s="217"/>
    </row>
    <row r="71" spans="3:8" x14ac:dyDescent="0.25">
      <c r="C71" s="217"/>
      <c r="D71" s="217"/>
      <c r="E71" s="217"/>
      <c r="F71" s="217"/>
      <c r="G71" s="217"/>
      <c r="H71" s="217"/>
    </row>
    <row r="72" spans="3:8" x14ac:dyDescent="0.25">
      <c r="C72" s="217"/>
      <c r="D72" s="217"/>
      <c r="E72" s="217"/>
      <c r="F72" s="217"/>
      <c r="G72" s="217"/>
      <c r="H72" s="217"/>
    </row>
    <row r="73" spans="3:8" x14ac:dyDescent="0.25">
      <c r="C73" s="217"/>
      <c r="D73" s="217"/>
      <c r="E73" s="217"/>
      <c r="F73" s="217"/>
      <c r="G73" s="217"/>
      <c r="H73" s="217"/>
    </row>
    <row r="74" spans="3:8" x14ac:dyDescent="0.25">
      <c r="C74" s="217"/>
      <c r="D74" s="217"/>
      <c r="E74" s="217"/>
      <c r="F74" s="217"/>
      <c r="G74" s="217"/>
      <c r="H74" s="217"/>
    </row>
    <row r="75" spans="3:8" x14ac:dyDescent="0.25">
      <c r="C75" s="217"/>
      <c r="D75" s="217"/>
      <c r="E75" s="217"/>
      <c r="F75" s="217"/>
      <c r="G75" s="217"/>
      <c r="H75" s="217"/>
    </row>
    <row r="76" spans="3:8" x14ac:dyDescent="0.25">
      <c r="C76" s="217"/>
      <c r="D76" s="217"/>
      <c r="E76" s="217"/>
      <c r="F76" s="217"/>
      <c r="G76" s="217"/>
      <c r="H76" s="217"/>
    </row>
    <row r="77" spans="3:8" x14ac:dyDescent="0.25">
      <c r="C77" s="217"/>
      <c r="D77" s="217"/>
      <c r="E77" s="217"/>
      <c r="F77" s="217"/>
      <c r="G77" s="217"/>
      <c r="H77" s="217"/>
    </row>
    <row r="78" spans="3:8" x14ac:dyDescent="0.25">
      <c r="C78" s="217"/>
      <c r="D78" s="217"/>
      <c r="E78" s="217"/>
      <c r="F78" s="217"/>
      <c r="G78" s="217"/>
      <c r="H78" s="217"/>
    </row>
    <row r="79" spans="3:8" x14ac:dyDescent="0.25">
      <c r="C79" s="217"/>
      <c r="D79" s="217"/>
      <c r="E79" s="217"/>
      <c r="F79" s="217"/>
      <c r="G79" s="217"/>
      <c r="H79" s="217"/>
    </row>
    <row r="80" spans="3:8" x14ac:dyDescent="0.25">
      <c r="C80" s="217"/>
      <c r="D80" s="217"/>
      <c r="E80" s="217"/>
      <c r="F80" s="217"/>
      <c r="G80" s="217"/>
      <c r="H80" s="217"/>
    </row>
    <row r="81" spans="3:8" x14ac:dyDescent="0.25">
      <c r="C81" s="217"/>
      <c r="D81" s="217"/>
      <c r="E81" s="217"/>
      <c r="F81" s="217"/>
      <c r="G81" s="217"/>
      <c r="H81" s="217"/>
    </row>
    <row r="82" spans="3:8" x14ac:dyDescent="0.25">
      <c r="C82" s="217"/>
      <c r="D82" s="217"/>
      <c r="E82" s="217"/>
      <c r="F82" s="217"/>
      <c r="G82" s="217"/>
      <c r="H82" s="217"/>
    </row>
    <row r="83" spans="3:8" x14ac:dyDescent="0.25">
      <c r="C83" s="217"/>
      <c r="D83" s="217"/>
      <c r="E83" s="217"/>
      <c r="F83" s="217"/>
      <c r="G83" s="217"/>
      <c r="H83" s="217"/>
    </row>
    <row r="84" spans="3:8" x14ac:dyDescent="0.25">
      <c r="C84" s="217"/>
      <c r="D84" s="217"/>
      <c r="E84" s="217"/>
      <c r="F84" s="217"/>
      <c r="G84" s="217"/>
      <c r="H84" s="217"/>
    </row>
    <row r="85" spans="3:8" x14ac:dyDescent="0.25">
      <c r="C85" s="217"/>
      <c r="D85" s="217"/>
      <c r="E85" s="217"/>
      <c r="F85" s="217"/>
      <c r="G85" s="217"/>
      <c r="H85" s="217"/>
    </row>
    <row r="86" spans="3:8" x14ac:dyDescent="0.25">
      <c r="C86" s="217"/>
      <c r="D86" s="217"/>
      <c r="E86" s="217"/>
      <c r="F86" s="217"/>
      <c r="G86" s="217"/>
      <c r="H86" s="217"/>
    </row>
    <row r="87" spans="3:8" x14ac:dyDescent="0.25">
      <c r="C87" s="217"/>
      <c r="D87" s="217"/>
      <c r="E87" s="217"/>
      <c r="F87" s="217"/>
      <c r="G87" s="217"/>
      <c r="H87" s="217"/>
    </row>
    <row r="88" spans="3:8" x14ac:dyDescent="0.25">
      <c r="C88" s="217"/>
      <c r="D88" s="217"/>
      <c r="E88" s="217"/>
      <c r="F88" s="217"/>
      <c r="G88" s="217"/>
      <c r="H88" s="217"/>
    </row>
    <row r="89" spans="3:8" x14ac:dyDescent="0.25">
      <c r="C89" s="217"/>
      <c r="D89" s="217"/>
      <c r="E89" s="217"/>
      <c r="F89" s="217"/>
      <c r="G89" s="217"/>
      <c r="H89" s="217"/>
    </row>
    <row r="90" spans="3:8" x14ac:dyDescent="0.25">
      <c r="C90" s="217"/>
      <c r="D90" s="217"/>
      <c r="E90" s="217"/>
      <c r="F90" s="217"/>
      <c r="G90" s="217"/>
      <c r="H90" s="217"/>
    </row>
    <row r="91" spans="3:8" x14ac:dyDescent="0.25">
      <c r="C91" s="217"/>
      <c r="D91" s="217"/>
      <c r="E91" s="217"/>
      <c r="F91" s="217"/>
      <c r="G91" s="217"/>
      <c r="H91" s="217"/>
    </row>
    <row r="92" spans="3:8" x14ac:dyDescent="0.25">
      <c r="C92" s="217"/>
      <c r="D92" s="217"/>
      <c r="E92" s="217"/>
      <c r="F92" s="217"/>
      <c r="G92" s="217"/>
      <c r="H92" s="217"/>
    </row>
    <row r="93" spans="3:8" x14ac:dyDescent="0.25">
      <c r="C93" s="217"/>
      <c r="D93" s="217"/>
      <c r="E93" s="217"/>
      <c r="F93" s="217"/>
      <c r="G93" s="217"/>
      <c r="H93" s="217"/>
    </row>
    <row r="94" spans="3:8" x14ac:dyDescent="0.25">
      <c r="C94" s="217"/>
      <c r="D94" s="217"/>
      <c r="E94" s="217"/>
      <c r="F94" s="217"/>
      <c r="G94" s="217"/>
      <c r="H94" s="217"/>
    </row>
    <row r="95" spans="3:8" x14ac:dyDescent="0.25">
      <c r="C95" s="217"/>
      <c r="D95" s="217"/>
      <c r="E95" s="217"/>
      <c r="F95" s="217"/>
      <c r="G95" s="217"/>
      <c r="H95" s="217"/>
    </row>
    <row r="96" spans="3:8" x14ac:dyDescent="0.25">
      <c r="C96" s="217"/>
      <c r="D96" s="217"/>
      <c r="E96" s="217"/>
      <c r="F96" s="217"/>
      <c r="G96" s="217"/>
      <c r="H96" s="217"/>
    </row>
    <row r="97" spans="3:8" x14ac:dyDescent="0.25">
      <c r="C97" s="217"/>
      <c r="D97" s="217"/>
      <c r="E97" s="217"/>
      <c r="F97" s="217"/>
      <c r="G97" s="217"/>
      <c r="H97" s="217"/>
    </row>
    <row r="98" spans="3:8" x14ac:dyDescent="0.25">
      <c r="C98" s="217"/>
      <c r="D98" s="217"/>
      <c r="E98" s="217"/>
      <c r="F98" s="217"/>
      <c r="G98" s="217"/>
      <c r="H98" s="217"/>
    </row>
    <row r="99" spans="3:8" x14ac:dyDescent="0.25">
      <c r="C99" s="217"/>
      <c r="D99" s="217"/>
      <c r="E99" s="217"/>
      <c r="F99" s="217"/>
      <c r="G99" s="217"/>
      <c r="H99" s="217"/>
    </row>
    <row r="100" spans="3:8" x14ac:dyDescent="0.25">
      <c r="C100" s="217"/>
      <c r="D100" s="217"/>
      <c r="E100" s="217"/>
      <c r="F100" s="217"/>
      <c r="G100" s="217"/>
      <c r="H100" s="217"/>
    </row>
    <row r="101" spans="3:8" x14ac:dyDescent="0.25">
      <c r="C101" s="217"/>
      <c r="D101" s="217"/>
      <c r="E101" s="217"/>
      <c r="F101" s="217"/>
      <c r="G101" s="217"/>
      <c r="H101" s="217"/>
    </row>
    <row r="102" spans="3:8" x14ac:dyDescent="0.25">
      <c r="C102" s="217"/>
      <c r="D102" s="217"/>
      <c r="E102" s="217"/>
      <c r="F102" s="217"/>
      <c r="G102" s="217"/>
      <c r="H102" s="217"/>
    </row>
    <row r="103" spans="3:8" x14ac:dyDescent="0.25">
      <c r="C103" s="217"/>
      <c r="D103" s="217"/>
      <c r="E103" s="217"/>
      <c r="F103" s="217"/>
      <c r="G103" s="217"/>
      <c r="H103" s="217"/>
    </row>
    <row r="104" spans="3:8" x14ac:dyDescent="0.25">
      <c r="C104" s="217"/>
      <c r="D104" s="217"/>
      <c r="E104" s="217"/>
      <c r="F104" s="217"/>
      <c r="G104" s="217"/>
      <c r="H104" s="217"/>
    </row>
    <row r="105" spans="3:8" x14ac:dyDescent="0.25">
      <c r="C105" s="217"/>
      <c r="D105" s="217"/>
      <c r="E105" s="217"/>
      <c r="F105" s="217"/>
      <c r="G105" s="217"/>
      <c r="H105" s="217"/>
    </row>
    <row r="106" spans="3:8" x14ac:dyDescent="0.25">
      <c r="C106" s="217"/>
      <c r="D106" s="217"/>
      <c r="E106" s="217"/>
      <c r="F106" s="217"/>
      <c r="G106" s="217"/>
      <c r="H106" s="217"/>
    </row>
    <row r="107" spans="3:8" x14ac:dyDescent="0.25">
      <c r="C107" s="217"/>
      <c r="D107" s="217"/>
      <c r="E107" s="217"/>
      <c r="F107" s="217"/>
      <c r="G107" s="217"/>
      <c r="H107" s="217"/>
    </row>
    <row r="108" spans="3:8" x14ac:dyDescent="0.25">
      <c r="C108" s="217"/>
      <c r="D108" s="217"/>
      <c r="E108" s="217"/>
      <c r="F108" s="217"/>
      <c r="G108" s="217"/>
      <c r="H108" s="217"/>
    </row>
    <row r="109" spans="3:8" x14ac:dyDescent="0.25">
      <c r="C109" s="217"/>
      <c r="D109" s="217"/>
      <c r="E109" s="217"/>
      <c r="F109" s="217"/>
      <c r="G109" s="217"/>
      <c r="H109" s="217"/>
    </row>
    <row r="110" spans="3:8" x14ac:dyDescent="0.25">
      <c r="C110" s="217"/>
      <c r="D110" s="217"/>
      <c r="E110" s="217"/>
      <c r="F110" s="217"/>
      <c r="G110" s="217"/>
      <c r="H110" s="217"/>
    </row>
    <row r="111" spans="3:8" x14ac:dyDescent="0.25">
      <c r="C111" s="217"/>
      <c r="D111" s="217"/>
      <c r="E111" s="217"/>
      <c r="F111" s="217"/>
      <c r="G111" s="217"/>
      <c r="H111" s="217"/>
    </row>
    <row r="112" spans="3:8" x14ac:dyDescent="0.25">
      <c r="C112" s="217"/>
      <c r="D112" s="217"/>
      <c r="E112" s="217"/>
      <c r="F112" s="217"/>
      <c r="G112" s="217"/>
      <c r="H112" s="217"/>
    </row>
    <row r="113" spans="3:8" x14ac:dyDescent="0.25">
      <c r="C113" s="217"/>
      <c r="D113" s="217"/>
      <c r="E113" s="217"/>
      <c r="F113" s="217"/>
      <c r="G113" s="217"/>
      <c r="H113" s="217"/>
    </row>
    <row r="114" spans="3:8" x14ac:dyDescent="0.25">
      <c r="C114" s="217"/>
      <c r="D114" s="217"/>
      <c r="E114" s="217"/>
      <c r="F114" s="217"/>
      <c r="G114" s="217"/>
      <c r="H114" s="217"/>
    </row>
    <row r="115" spans="3:8" x14ac:dyDescent="0.25">
      <c r="C115" s="217"/>
      <c r="D115" s="217"/>
      <c r="E115" s="217"/>
      <c r="F115" s="217"/>
      <c r="G115" s="217"/>
      <c r="H115" s="217"/>
    </row>
    <row r="116" spans="3:8" x14ac:dyDescent="0.25">
      <c r="C116" s="217"/>
      <c r="D116" s="217"/>
      <c r="E116" s="217"/>
      <c r="F116" s="217"/>
      <c r="G116" s="217"/>
      <c r="H116" s="217"/>
    </row>
    <row r="117" spans="3:8" x14ac:dyDescent="0.25">
      <c r="C117" s="217"/>
      <c r="D117" s="217"/>
      <c r="E117" s="217"/>
      <c r="F117" s="217"/>
      <c r="G117" s="217"/>
      <c r="H117" s="217"/>
    </row>
    <row r="118" spans="3:8" x14ac:dyDescent="0.25">
      <c r="C118" s="217"/>
      <c r="D118" s="217"/>
      <c r="E118" s="217"/>
      <c r="F118" s="217"/>
      <c r="G118" s="217"/>
      <c r="H118" s="217"/>
    </row>
    <row r="119" spans="3:8" x14ac:dyDescent="0.25">
      <c r="C119" s="217"/>
      <c r="D119" s="217"/>
      <c r="E119" s="217"/>
      <c r="F119" s="217"/>
      <c r="G119" s="217"/>
      <c r="H119" s="217"/>
    </row>
    <row r="120" spans="3:8" x14ac:dyDescent="0.25">
      <c r="C120" s="217"/>
      <c r="D120" s="217"/>
      <c r="E120" s="217"/>
      <c r="F120" s="217"/>
      <c r="G120" s="217"/>
      <c r="H120" s="217"/>
    </row>
    <row r="121" spans="3:8" x14ac:dyDescent="0.25">
      <c r="C121" s="217"/>
      <c r="D121" s="217"/>
      <c r="E121" s="217"/>
      <c r="F121" s="217"/>
      <c r="G121" s="217"/>
      <c r="H121" s="217"/>
    </row>
    <row r="122" spans="3:8" x14ac:dyDescent="0.25">
      <c r="C122" s="217"/>
      <c r="D122" s="217"/>
      <c r="E122" s="217"/>
      <c r="F122" s="217"/>
      <c r="G122" s="217"/>
      <c r="H122" s="217"/>
    </row>
    <row r="123" spans="3:8" x14ac:dyDescent="0.25">
      <c r="C123" s="217"/>
      <c r="D123" s="217"/>
      <c r="E123" s="217"/>
      <c r="F123" s="217"/>
      <c r="G123" s="217"/>
      <c r="H123" s="217"/>
    </row>
    <row r="124" spans="3:8" x14ac:dyDescent="0.25">
      <c r="C124" s="217"/>
      <c r="D124" s="217"/>
      <c r="E124" s="217"/>
      <c r="F124" s="217"/>
      <c r="G124" s="217"/>
      <c r="H124" s="217"/>
    </row>
    <row r="125" spans="3:8" x14ac:dyDescent="0.25">
      <c r="C125" s="217"/>
      <c r="D125" s="217"/>
      <c r="E125" s="217"/>
      <c r="F125" s="217"/>
      <c r="G125" s="217"/>
      <c r="H125" s="217"/>
    </row>
    <row r="126" spans="3:8" x14ac:dyDescent="0.25">
      <c r="C126" s="217"/>
      <c r="D126" s="217"/>
      <c r="E126" s="217"/>
      <c r="F126" s="217"/>
      <c r="G126" s="217"/>
      <c r="H126" s="217"/>
    </row>
    <row r="127" spans="3:8" x14ac:dyDescent="0.25">
      <c r="C127" s="217"/>
      <c r="D127" s="217"/>
      <c r="E127" s="217"/>
      <c r="F127" s="217"/>
      <c r="G127" s="217"/>
      <c r="H127" s="217"/>
    </row>
    <row r="128" spans="3:8" x14ac:dyDescent="0.25">
      <c r="C128" s="217"/>
      <c r="D128" s="217"/>
      <c r="E128" s="217"/>
      <c r="F128" s="217"/>
      <c r="G128" s="217"/>
      <c r="H128" s="217"/>
    </row>
    <row r="129" spans="3:8" x14ac:dyDescent="0.25">
      <c r="C129" s="217"/>
      <c r="D129" s="217"/>
      <c r="E129" s="217"/>
      <c r="F129" s="217"/>
      <c r="G129" s="217"/>
      <c r="H129" s="217"/>
    </row>
    <row r="130" spans="3:8" x14ac:dyDescent="0.25">
      <c r="C130" s="217"/>
      <c r="D130" s="217"/>
      <c r="E130" s="217"/>
      <c r="F130" s="217"/>
      <c r="G130" s="217"/>
      <c r="H130" s="217"/>
    </row>
    <row r="131" spans="3:8" x14ac:dyDescent="0.25">
      <c r="C131" s="217"/>
      <c r="D131" s="217"/>
      <c r="E131" s="217"/>
      <c r="F131" s="217"/>
      <c r="G131" s="217"/>
      <c r="H131" s="217"/>
    </row>
    <row r="132" spans="3:8" x14ac:dyDescent="0.25">
      <c r="C132" s="217"/>
      <c r="D132" s="217"/>
      <c r="E132" s="217"/>
      <c r="F132" s="217"/>
      <c r="G132" s="217"/>
      <c r="H132" s="217"/>
    </row>
    <row r="133" spans="3:8" x14ac:dyDescent="0.25">
      <c r="C133" s="217"/>
      <c r="D133" s="217"/>
      <c r="E133" s="217"/>
      <c r="F133" s="217"/>
      <c r="G133" s="217"/>
      <c r="H133" s="217"/>
    </row>
    <row r="134" spans="3:8" x14ac:dyDescent="0.25">
      <c r="C134" s="217"/>
      <c r="D134" s="217"/>
      <c r="E134" s="217"/>
      <c r="F134" s="217"/>
      <c r="G134" s="217"/>
      <c r="H134" s="217"/>
    </row>
    <row r="135" spans="3:8" x14ac:dyDescent="0.25">
      <c r="C135" s="217"/>
      <c r="D135" s="217"/>
      <c r="E135" s="217"/>
      <c r="F135" s="217"/>
      <c r="G135" s="217"/>
      <c r="H135" s="217"/>
    </row>
    <row r="136" spans="3:8" x14ac:dyDescent="0.25">
      <c r="C136" s="217"/>
      <c r="D136" s="217"/>
      <c r="E136" s="217"/>
      <c r="F136" s="217"/>
      <c r="G136" s="217"/>
      <c r="H136" s="217"/>
    </row>
    <row r="137" spans="3:8" x14ac:dyDescent="0.25">
      <c r="C137" s="217"/>
      <c r="D137" s="217"/>
      <c r="E137" s="217"/>
      <c r="F137" s="217"/>
      <c r="G137" s="217"/>
      <c r="H137" s="217"/>
    </row>
    <row r="138" spans="3:8" x14ac:dyDescent="0.25">
      <c r="C138" s="217"/>
      <c r="D138" s="217"/>
      <c r="E138" s="217"/>
      <c r="F138" s="217"/>
      <c r="G138" s="217"/>
      <c r="H138" s="217"/>
    </row>
    <row r="139" spans="3:8" x14ac:dyDescent="0.25">
      <c r="C139" s="217"/>
      <c r="D139" s="217"/>
      <c r="E139" s="217"/>
      <c r="F139" s="217"/>
      <c r="G139" s="217"/>
      <c r="H139" s="217"/>
    </row>
    <row r="140" spans="3:8" x14ac:dyDescent="0.25">
      <c r="C140" s="217"/>
      <c r="D140" s="217"/>
      <c r="E140" s="217"/>
      <c r="F140" s="217"/>
      <c r="G140" s="217"/>
      <c r="H140" s="217"/>
    </row>
    <row r="141" spans="3:8" x14ac:dyDescent="0.25">
      <c r="C141" s="217"/>
      <c r="D141" s="217"/>
      <c r="E141" s="217"/>
      <c r="F141" s="217"/>
      <c r="G141" s="217"/>
      <c r="H141" s="217"/>
    </row>
    <row r="142" spans="3:8" x14ac:dyDescent="0.25">
      <c r="C142" s="217"/>
      <c r="D142" s="217"/>
      <c r="E142" s="217"/>
      <c r="F142" s="217"/>
      <c r="G142" s="217"/>
      <c r="H142" s="217"/>
    </row>
    <row r="143" spans="3:8" x14ac:dyDescent="0.25">
      <c r="C143" s="217"/>
      <c r="D143" s="217"/>
      <c r="E143" s="217"/>
      <c r="F143" s="217"/>
      <c r="G143" s="217"/>
      <c r="H143" s="217"/>
    </row>
    <row r="144" spans="3:8" x14ac:dyDescent="0.25">
      <c r="C144" s="217"/>
      <c r="D144" s="217"/>
      <c r="E144" s="217"/>
      <c r="F144" s="217"/>
      <c r="G144" s="217"/>
      <c r="H144" s="217"/>
    </row>
    <row r="145" spans="3:8" x14ac:dyDescent="0.25">
      <c r="C145" s="217"/>
      <c r="D145" s="217"/>
      <c r="E145" s="217"/>
      <c r="F145" s="217"/>
      <c r="G145" s="217"/>
      <c r="H145" s="217"/>
    </row>
    <row r="146" spans="3:8" x14ac:dyDescent="0.25">
      <c r="C146" s="217"/>
      <c r="D146" s="217"/>
      <c r="E146" s="217"/>
      <c r="F146" s="217"/>
      <c r="G146" s="217"/>
      <c r="H146" s="217"/>
    </row>
    <row r="147" spans="3:8" x14ac:dyDescent="0.25">
      <c r="C147" s="217"/>
      <c r="D147" s="217"/>
      <c r="E147" s="217"/>
      <c r="F147" s="217"/>
      <c r="G147" s="217"/>
      <c r="H147" s="217"/>
    </row>
    <row r="148" spans="3:8" x14ac:dyDescent="0.25">
      <c r="C148" s="217"/>
      <c r="D148" s="217"/>
      <c r="E148" s="217"/>
      <c r="F148" s="217"/>
      <c r="G148" s="217"/>
      <c r="H148" s="217"/>
    </row>
    <row r="149" spans="3:8" x14ac:dyDescent="0.25">
      <c r="C149" s="217"/>
      <c r="D149" s="217"/>
      <c r="E149" s="217"/>
      <c r="F149" s="217"/>
      <c r="G149" s="217"/>
      <c r="H149" s="217"/>
    </row>
    <row r="150" spans="3:8" x14ac:dyDescent="0.25">
      <c r="C150" s="217"/>
      <c r="D150" s="217"/>
      <c r="E150" s="217"/>
      <c r="F150" s="217"/>
      <c r="G150" s="217"/>
      <c r="H150" s="217"/>
    </row>
    <row r="151" spans="3:8" x14ac:dyDescent="0.25">
      <c r="C151" s="217"/>
      <c r="D151" s="217"/>
      <c r="E151" s="217"/>
      <c r="F151" s="217"/>
      <c r="G151" s="217"/>
      <c r="H151" s="217"/>
    </row>
    <row r="152" spans="3:8" x14ac:dyDescent="0.25">
      <c r="C152" s="217"/>
      <c r="D152" s="217"/>
      <c r="E152" s="217"/>
      <c r="F152" s="217"/>
      <c r="G152" s="217"/>
      <c r="H152" s="217"/>
    </row>
    <row r="153" spans="3:8" x14ac:dyDescent="0.25">
      <c r="C153" s="217"/>
      <c r="D153" s="217"/>
      <c r="E153" s="217"/>
      <c r="F153" s="217"/>
      <c r="G153" s="217"/>
      <c r="H153" s="217"/>
    </row>
    <row r="154" spans="3:8" x14ac:dyDescent="0.25">
      <c r="C154" s="217"/>
      <c r="D154" s="217"/>
      <c r="E154" s="217"/>
      <c r="F154" s="217"/>
      <c r="G154" s="217"/>
      <c r="H154" s="217"/>
    </row>
    <row r="155" spans="3:8" x14ac:dyDescent="0.25">
      <c r="C155" s="217"/>
      <c r="D155" s="217"/>
      <c r="E155" s="217"/>
      <c r="F155" s="217"/>
      <c r="G155" s="217"/>
      <c r="H155" s="217"/>
    </row>
    <row r="156" spans="3:8" x14ac:dyDescent="0.25">
      <c r="C156" s="217"/>
      <c r="D156" s="217"/>
      <c r="E156" s="217"/>
      <c r="F156" s="217"/>
      <c r="G156" s="217"/>
      <c r="H156" s="217"/>
    </row>
    <row r="157" spans="3:8" x14ac:dyDescent="0.25">
      <c r="C157" s="217"/>
      <c r="D157" s="217"/>
      <c r="E157" s="217"/>
      <c r="F157" s="217"/>
      <c r="G157" s="217"/>
      <c r="H157" s="217"/>
    </row>
    <row r="158" spans="3:8" x14ac:dyDescent="0.25">
      <c r="C158" s="217"/>
      <c r="D158" s="217"/>
      <c r="E158" s="217"/>
      <c r="F158" s="217"/>
      <c r="G158" s="217"/>
      <c r="H158" s="217"/>
    </row>
    <row r="159" spans="3:8" x14ac:dyDescent="0.25">
      <c r="C159" s="217"/>
      <c r="D159" s="217"/>
      <c r="E159" s="217"/>
      <c r="F159" s="217"/>
      <c r="G159" s="217"/>
      <c r="H159" s="217"/>
    </row>
    <row r="160" spans="3:8" x14ac:dyDescent="0.25">
      <c r="C160" s="217"/>
      <c r="D160" s="217"/>
      <c r="E160" s="217"/>
      <c r="F160" s="217"/>
      <c r="G160" s="217"/>
      <c r="H160" s="217"/>
    </row>
    <row r="161" spans="3:8" x14ac:dyDescent="0.25">
      <c r="C161" s="217"/>
      <c r="D161" s="217"/>
      <c r="E161" s="217"/>
      <c r="F161" s="217"/>
      <c r="G161" s="217"/>
      <c r="H161" s="217"/>
    </row>
    <row r="162" spans="3:8" x14ac:dyDescent="0.25">
      <c r="C162" s="217"/>
      <c r="D162" s="217"/>
      <c r="E162" s="217"/>
      <c r="F162" s="217"/>
      <c r="G162" s="217"/>
      <c r="H162" s="217"/>
    </row>
    <row r="163" spans="3:8" x14ac:dyDescent="0.25">
      <c r="C163" s="217"/>
      <c r="D163" s="217"/>
      <c r="E163" s="217"/>
      <c r="F163" s="217"/>
      <c r="G163" s="217"/>
      <c r="H163" s="217"/>
    </row>
    <row r="164" spans="3:8" x14ac:dyDescent="0.25">
      <c r="C164" s="217"/>
      <c r="D164" s="217"/>
      <c r="E164" s="217"/>
      <c r="F164" s="217"/>
      <c r="G164" s="217"/>
      <c r="H164" s="217"/>
    </row>
    <row r="165" spans="3:8" x14ac:dyDescent="0.25">
      <c r="C165" s="217"/>
      <c r="D165" s="217"/>
      <c r="E165" s="217"/>
      <c r="F165" s="217"/>
      <c r="G165" s="217"/>
      <c r="H165" s="217"/>
    </row>
    <row r="166" spans="3:8" x14ac:dyDescent="0.25">
      <c r="C166" s="217"/>
      <c r="D166" s="217"/>
      <c r="E166" s="217"/>
      <c r="F166" s="217"/>
      <c r="G166" s="217"/>
      <c r="H166" s="217"/>
    </row>
    <row r="167" spans="3:8" x14ac:dyDescent="0.25">
      <c r="C167" s="217"/>
      <c r="D167" s="217"/>
      <c r="E167" s="217"/>
      <c r="F167" s="217"/>
      <c r="G167" s="217"/>
      <c r="H167" s="217"/>
    </row>
    <row r="168" spans="3:8" x14ac:dyDescent="0.25">
      <c r="C168" s="217"/>
      <c r="D168" s="217"/>
      <c r="E168" s="217"/>
      <c r="F168" s="217"/>
      <c r="G168" s="217"/>
      <c r="H168" s="217"/>
    </row>
    <row r="169" spans="3:8" x14ac:dyDescent="0.25">
      <c r="C169" s="217"/>
      <c r="D169" s="217"/>
      <c r="E169" s="217"/>
      <c r="F169" s="217"/>
      <c r="G169" s="217"/>
      <c r="H169" s="217"/>
    </row>
    <row r="170" spans="3:8" x14ac:dyDescent="0.25">
      <c r="C170" s="217"/>
      <c r="D170" s="217"/>
      <c r="E170" s="217"/>
      <c r="F170" s="217"/>
      <c r="G170" s="217"/>
      <c r="H170" s="217"/>
    </row>
    <row r="171" spans="3:8" x14ac:dyDescent="0.25">
      <c r="C171" s="217"/>
      <c r="D171" s="217"/>
      <c r="E171" s="217"/>
      <c r="F171" s="217"/>
      <c r="G171" s="217"/>
      <c r="H171" s="217"/>
    </row>
    <row r="172" spans="3:8" x14ac:dyDescent="0.25">
      <c r="C172" s="217"/>
      <c r="D172" s="217"/>
      <c r="E172" s="217"/>
      <c r="F172" s="217"/>
      <c r="G172" s="217"/>
      <c r="H172" s="217"/>
    </row>
    <row r="173" spans="3:8" x14ac:dyDescent="0.25">
      <c r="C173" s="217"/>
      <c r="D173" s="217"/>
      <c r="E173" s="217"/>
      <c r="F173" s="217"/>
      <c r="G173" s="217"/>
      <c r="H173" s="217"/>
    </row>
    <row r="174" spans="3:8" x14ac:dyDescent="0.25">
      <c r="C174" s="217"/>
      <c r="D174" s="217"/>
      <c r="E174" s="217"/>
      <c r="F174" s="217"/>
      <c r="G174" s="217"/>
      <c r="H174" s="217"/>
    </row>
    <row r="175" spans="3:8" x14ac:dyDescent="0.25">
      <c r="C175" s="217"/>
      <c r="D175" s="217"/>
      <c r="E175" s="217"/>
      <c r="F175" s="217"/>
      <c r="G175" s="217"/>
      <c r="H175" s="217"/>
    </row>
    <row r="176" spans="3:8" x14ac:dyDescent="0.25">
      <c r="C176" s="217"/>
      <c r="D176" s="217"/>
      <c r="E176" s="217"/>
      <c r="F176" s="217"/>
      <c r="G176" s="217"/>
      <c r="H176" s="217"/>
    </row>
    <row r="177" spans="3:8" x14ac:dyDescent="0.25">
      <c r="C177" s="217"/>
      <c r="D177" s="217"/>
      <c r="E177" s="217"/>
      <c r="F177" s="217"/>
      <c r="G177" s="217"/>
      <c r="H177" s="217"/>
    </row>
    <row r="178" spans="3:8" x14ac:dyDescent="0.25">
      <c r="C178" s="217"/>
      <c r="D178" s="217"/>
      <c r="E178" s="217"/>
      <c r="F178" s="217"/>
      <c r="G178" s="217"/>
      <c r="H178" s="217"/>
    </row>
    <row r="179" spans="3:8" x14ac:dyDescent="0.25">
      <c r="C179" s="217"/>
      <c r="D179" s="217"/>
      <c r="E179" s="217"/>
      <c r="F179" s="217"/>
      <c r="G179" s="217"/>
      <c r="H179" s="217"/>
    </row>
    <row r="180" spans="3:8" x14ac:dyDescent="0.25">
      <c r="C180" s="217"/>
      <c r="D180" s="217"/>
      <c r="E180" s="217"/>
      <c r="F180" s="217"/>
      <c r="G180" s="217"/>
      <c r="H180" s="217"/>
    </row>
    <row r="181" spans="3:8" x14ac:dyDescent="0.25">
      <c r="C181" s="217"/>
      <c r="D181" s="217"/>
      <c r="E181" s="217"/>
      <c r="F181" s="217"/>
      <c r="G181" s="217"/>
      <c r="H181" s="217"/>
    </row>
    <row r="182" spans="3:8" x14ac:dyDescent="0.25">
      <c r="C182" s="217"/>
      <c r="D182" s="217"/>
      <c r="E182" s="217"/>
      <c r="F182" s="217"/>
      <c r="G182" s="217"/>
      <c r="H182" s="217"/>
    </row>
    <row r="183" spans="3:8" x14ac:dyDescent="0.25">
      <c r="C183" s="217"/>
      <c r="D183" s="217"/>
      <c r="E183" s="217"/>
      <c r="F183" s="217"/>
      <c r="G183" s="217"/>
      <c r="H183" s="217"/>
    </row>
    <row r="184" spans="3:8" x14ac:dyDescent="0.25">
      <c r="C184" s="217"/>
      <c r="D184" s="217"/>
      <c r="E184" s="217"/>
      <c r="F184" s="217"/>
      <c r="G184" s="217"/>
      <c r="H184" s="217"/>
    </row>
    <row r="185" spans="3:8" x14ac:dyDescent="0.25">
      <c r="C185" s="217"/>
      <c r="D185" s="217"/>
      <c r="E185" s="217"/>
      <c r="F185" s="217"/>
      <c r="G185" s="217"/>
      <c r="H185" s="217"/>
    </row>
    <row r="186" spans="3:8" x14ac:dyDescent="0.25">
      <c r="C186" s="217"/>
      <c r="D186" s="217"/>
      <c r="E186" s="217"/>
      <c r="F186" s="217"/>
      <c r="G186" s="217"/>
      <c r="H186" s="217"/>
    </row>
    <row r="187" spans="3:8" x14ac:dyDescent="0.25">
      <c r="C187" s="217"/>
      <c r="D187" s="217"/>
      <c r="E187" s="217"/>
      <c r="F187" s="217"/>
      <c r="G187" s="217"/>
      <c r="H187" s="217"/>
    </row>
    <row r="188" spans="3:8" x14ac:dyDescent="0.25">
      <c r="C188" s="217"/>
      <c r="D188" s="217"/>
      <c r="E188" s="217"/>
      <c r="F188" s="217"/>
      <c r="G188" s="217"/>
      <c r="H188" s="217"/>
    </row>
    <row r="189" spans="3:8" x14ac:dyDescent="0.25">
      <c r="C189" s="217"/>
      <c r="D189" s="217"/>
      <c r="E189" s="217"/>
      <c r="F189" s="217"/>
      <c r="G189" s="217"/>
      <c r="H189" s="217"/>
    </row>
    <row r="190" spans="3:8" x14ac:dyDescent="0.25">
      <c r="C190" s="217"/>
      <c r="D190" s="217"/>
      <c r="E190" s="217"/>
      <c r="F190" s="217"/>
      <c r="G190" s="217"/>
      <c r="H190" s="217"/>
    </row>
    <row r="191" spans="3:8" x14ac:dyDescent="0.25">
      <c r="C191" s="217"/>
      <c r="D191" s="217"/>
      <c r="E191" s="217"/>
      <c r="F191" s="217"/>
      <c r="G191" s="217"/>
      <c r="H191" s="217"/>
    </row>
    <row r="192" spans="3:8" x14ac:dyDescent="0.25">
      <c r="C192" s="217"/>
      <c r="D192" s="217"/>
      <c r="E192" s="217"/>
      <c r="F192" s="217"/>
      <c r="G192" s="217"/>
      <c r="H192" s="217"/>
    </row>
    <row r="193" spans="3:8" x14ac:dyDescent="0.25">
      <c r="C193" s="217"/>
      <c r="D193" s="217"/>
      <c r="E193" s="217"/>
      <c r="F193" s="217"/>
      <c r="G193" s="217"/>
      <c r="H193" s="217"/>
    </row>
    <row r="194" spans="3:8" x14ac:dyDescent="0.25">
      <c r="C194" s="217"/>
      <c r="D194" s="217"/>
      <c r="E194" s="217"/>
      <c r="F194" s="217"/>
      <c r="G194" s="217"/>
      <c r="H194" s="217"/>
    </row>
    <row r="195" spans="3:8" x14ac:dyDescent="0.25">
      <c r="C195" s="217"/>
      <c r="D195" s="217"/>
      <c r="E195" s="217"/>
      <c r="F195" s="217"/>
      <c r="G195" s="217"/>
      <c r="H195" s="217"/>
    </row>
    <row r="196" spans="3:8" x14ac:dyDescent="0.25">
      <c r="C196" s="217"/>
      <c r="D196" s="217"/>
      <c r="E196" s="217"/>
      <c r="F196" s="217"/>
      <c r="G196" s="217"/>
      <c r="H196" s="217"/>
    </row>
    <row r="197" spans="3:8" x14ac:dyDescent="0.25">
      <c r="C197" s="217"/>
      <c r="D197" s="217"/>
      <c r="E197" s="217"/>
      <c r="F197" s="217"/>
      <c r="G197" s="217"/>
      <c r="H197" s="217"/>
    </row>
    <row r="198" spans="3:8" x14ac:dyDescent="0.25">
      <c r="C198" s="217"/>
      <c r="D198" s="217"/>
      <c r="E198" s="217"/>
      <c r="F198" s="217"/>
      <c r="G198" s="217"/>
      <c r="H198" s="217"/>
    </row>
    <row r="199" spans="3:8" x14ac:dyDescent="0.25">
      <c r="C199" s="217"/>
      <c r="D199" s="217"/>
      <c r="E199" s="217"/>
      <c r="F199" s="217"/>
      <c r="G199" s="217"/>
      <c r="H199" s="217"/>
    </row>
    <row r="200" spans="3:8" x14ac:dyDescent="0.25">
      <c r="C200" s="217"/>
      <c r="D200" s="217"/>
      <c r="E200" s="217"/>
      <c r="F200" s="217"/>
      <c r="G200" s="217"/>
      <c r="H200" s="217"/>
    </row>
    <row r="201" spans="3:8" x14ac:dyDescent="0.25">
      <c r="C201" s="217"/>
      <c r="D201" s="217"/>
      <c r="E201" s="217"/>
      <c r="F201" s="217"/>
      <c r="G201" s="217"/>
      <c r="H201" s="217"/>
    </row>
    <row r="202" spans="3:8" x14ac:dyDescent="0.25">
      <c r="C202" s="217"/>
      <c r="D202" s="217"/>
      <c r="E202" s="217"/>
      <c r="F202" s="217"/>
      <c r="G202" s="217"/>
      <c r="H202" s="217"/>
    </row>
    <row r="203" spans="3:8" x14ac:dyDescent="0.25">
      <c r="C203" s="217"/>
      <c r="D203" s="217"/>
      <c r="E203" s="217"/>
      <c r="F203" s="217"/>
      <c r="G203" s="217"/>
      <c r="H203" s="217"/>
    </row>
    <row r="204" spans="3:8" x14ac:dyDescent="0.25">
      <c r="C204" s="217"/>
      <c r="D204" s="217"/>
      <c r="E204" s="217"/>
      <c r="F204" s="217"/>
      <c r="G204" s="217"/>
      <c r="H204" s="217"/>
    </row>
    <row r="205" spans="3:8" x14ac:dyDescent="0.25">
      <c r="C205" s="217"/>
      <c r="D205" s="217"/>
      <c r="E205" s="217"/>
      <c r="F205" s="217"/>
      <c r="G205" s="217"/>
      <c r="H205" s="217"/>
    </row>
    <row r="206" spans="3:8" x14ac:dyDescent="0.25">
      <c r="C206" s="217"/>
      <c r="D206" s="217"/>
      <c r="E206" s="217"/>
      <c r="F206" s="217"/>
      <c r="G206" s="217"/>
      <c r="H206" s="217"/>
    </row>
    <row r="207" spans="3:8" x14ac:dyDescent="0.25">
      <c r="C207" s="217"/>
      <c r="D207" s="217"/>
      <c r="E207" s="217"/>
      <c r="F207" s="217"/>
      <c r="G207" s="217"/>
      <c r="H207" s="217"/>
    </row>
    <row r="208" spans="3:8" x14ac:dyDescent="0.25">
      <c r="C208" s="217"/>
      <c r="D208" s="217"/>
      <c r="E208" s="217"/>
      <c r="F208" s="217"/>
      <c r="G208" s="217"/>
      <c r="H208" s="217"/>
    </row>
    <row r="209" spans="3:8" x14ac:dyDescent="0.25">
      <c r="C209" s="217"/>
      <c r="D209" s="217"/>
      <c r="E209" s="217"/>
      <c r="F209" s="217"/>
      <c r="G209" s="217"/>
      <c r="H209" s="217"/>
    </row>
    <row r="210" spans="3:8" x14ac:dyDescent="0.25">
      <c r="C210" s="217"/>
      <c r="D210" s="217"/>
      <c r="E210" s="217"/>
      <c r="F210" s="217"/>
      <c r="G210" s="217"/>
      <c r="H210" s="217"/>
    </row>
    <row r="211" spans="3:8" x14ac:dyDescent="0.25">
      <c r="C211" s="217"/>
      <c r="D211" s="217"/>
      <c r="E211" s="217"/>
      <c r="F211" s="217"/>
      <c r="G211" s="217"/>
      <c r="H211" s="217"/>
    </row>
    <row r="212" spans="3:8" x14ac:dyDescent="0.25">
      <c r="C212" s="217"/>
      <c r="D212" s="217"/>
      <c r="E212" s="217"/>
      <c r="F212" s="217"/>
      <c r="G212" s="217"/>
      <c r="H212" s="217"/>
    </row>
    <row r="213" spans="3:8" x14ac:dyDescent="0.25">
      <c r="C213" s="217"/>
      <c r="D213" s="217"/>
      <c r="E213" s="217"/>
      <c r="F213" s="217"/>
      <c r="G213" s="217"/>
      <c r="H213" s="217"/>
    </row>
    <row r="214" spans="3:8" x14ac:dyDescent="0.25">
      <c r="C214" s="217"/>
      <c r="D214" s="217"/>
      <c r="E214" s="217"/>
      <c r="F214" s="217"/>
      <c r="G214" s="217"/>
      <c r="H214" s="217"/>
    </row>
    <row r="215" spans="3:8" x14ac:dyDescent="0.25">
      <c r="C215" s="217"/>
      <c r="D215" s="217"/>
      <c r="E215" s="217"/>
      <c r="F215" s="217"/>
      <c r="G215" s="217"/>
      <c r="H215" s="217"/>
    </row>
    <row r="216" spans="3:8" x14ac:dyDescent="0.25">
      <c r="C216" s="217"/>
      <c r="D216" s="217"/>
      <c r="E216" s="217"/>
      <c r="F216" s="217"/>
      <c r="G216" s="217"/>
      <c r="H216" s="217"/>
    </row>
    <row r="217" spans="3:8" x14ac:dyDescent="0.25">
      <c r="C217" s="217"/>
      <c r="D217" s="217"/>
      <c r="E217" s="217"/>
      <c r="F217" s="217"/>
      <c r="G217" s="217"/>
      <c r="H217" s="217"/>
    </row>
    <row r="218" spans="3:8" x14ac:dyDescent="0.25">
      <c r="C218" s="217"/>
      <c r="D218" s="217"/>
      <c r="E218" s="217"/>
      <c r="F218" s="217"/>
      <c r="G218" s="217"/>
      <c r="H218" s="217"/>
    </row>
    <row r="219" spans="3:8" x14ac:dyDescent="0.25">
      <c r="C219" s="217"/>
      <c r="D219" s="217"/>
      <c r="E219" s="217"/>
      <c r="F219" s="217"/>
      <c r="G219" s="217"/>
      <c r="H219" s="217"/>
    </row>
    <row r="220" spans="3:8" x14ac:dyDescent="0.25">
      <c r="C220" s="217"/>
      <c r="D220" s="217"/>
      <c r="E220" s="217"/>
      <c r="F220" s="217"/>
      <c r="G220" s="217"/>
      <c r="H220" s="217"/>
    </row>
    <row r="221" spans="3:8" x14ac:dyDescent="0.25">
      <c r="C221" s="217"/>
      <c r="D221" s="217"/>
      <c r="E221" s="217"/>
      <c r="F221" s="217"/>
      <c r="G221" s="217"/>
      <c r="H221" s="217"/>
    </row>
    <row r="222" spans="3:8" x14ac:dyDescent="0.25">
      <c r="C222" s="217"/>
      <c r="D222" s="217"/>
      <c r="E222" s="217"/>
      <c r="F222" s="217"/>
      <c r="G222" s="217"/>
      <c r="H222" s="217"/>
    </row>
    <row r="223" spans="3:8" x14ac:dyDescent="0.25">
      <c r="C223" s="217"/>
      <c r="D223" s="217"/>
      <c r="E223" s="217"/>
      <c r="F223" s="217"/>
      <c r="G223" s="217"/>
      <c r="H223" s="217"/>
    </row>
    <row r="224" spans="3:8" x14ac:dyDescent="0.25">
      <c r="C224" s="217"/>
      <c r="D224" s="217"/>
      <c r="E224" s="217"/>
      <c r="F224" s="217"/>
      <c r="G224" s="217"/>
      <c r="H224" s="217"/>
    </row>
    <row r="225" spans="3:8" x14ac:dyDescent="0.25">
      <c r="C225" s="217"/>
      <c r="D225" s="217"/>
      <c r="E225" s="217"/>
      <c r="F225" s="217"/>
      <c r="G225" s="217"/>
      <c r="H225" s="217"/>
    </row>
    <row r="226" spans="3:8" x14ac:dyDescent="0.25">
      <c r="C226" s="217"/>
      <c r="D226" s="217"/>
      <c r="E226" s="217"/>
      <c r="F226" s="217"/>
      <c r="G226" s="217"/>
      <c r="H226" s="217"/>
    </row>
    <row r="227" spans="3:8" x14ac:dyDescent="0.25">
      <c r="C227" s="217"/>
      <c r="D227" s="217"/>
      <c r="E227" s="217"/>
      <c r="F227" s="217"/>
      <c r="G227" s="217"/>
      <c r="H227" s="217"/>
    </row>
    <row r="228" spans="3:8" x14ac:dyDescent="0.25">
      <c r="C228" s="217"/>
      <c r="D228" s="217"/>
      <c r="E228" s="217"/>
      <c r="F228" s="217"/>
      <c r="G228" s="217"/>
      <c r="H228" s="217"/>
    </row>
    <row r="229" spans="3:8" x14ac:dyDescent="0.25">
      <c r="C229" s="217"/>
      <c r="D229" s="217"/>
      <c r="E229" s="217"/>
      <c r="F229" s="217"/>
      <c r="G229" s="217"/>
      <c r="H229" s="217"/>
    </row>
    <row r="230" spans="3:8" x14ac:dyDescent="0.25">
      <c r="C230" s="217"/>
      <c r="D230" s="217"/>
      <c r="E230" s="217"/>
      <c r="F230" s="217"/>
      <c r="G230" s="217"/>
      <c r="H230" s="217"/>
    </row>
    <row r="231" spans="3:8" x14ac:dyDescent="0.25">
      <c r="C231" s="217"/>
      <c r="D231" s="217"/>
      <c r="E231" s="217"/>
      <c r="F231" s="217"/>
      <c r="G231" s="217"/>
      <c r="H231" s="217"/>
    </row>
    <row r="232" spans="3:8" x14ac:dyDescent="0.25">
      <c r="C232" s="217"/>
      <c r="D232" s="217"/>
      <c r="E232" s="217"/>
      <c r="F232" s="217"/>
      <c r="G232" s="217"/>
      <c r="H232" s="217"/>
    </row>
    <row r="233" spans="3:8" x14ac:dyDescent="0.25">
      <c r="C233" s="217"/>
      <c r="D233" s="217"/>
      <c r="E233" s="217"/>
      <c r="F233" s="217"/>
      <c r="G233" s="217"/>
      <c r="H233" s="217"/>
    </row>
    <row r="234" spans="3:8" x14ac:dyDescent="0.25">
      <c r="C234" s="217"/>
      <c r="D234" s="217"/>
      <c r="E234" s="217"/>
      <c r="F234" s="217"/>
      <c r="G234" s="217"/>
      <c r="H234" s="217"/>
    </row>
    <row r="235" spans="3:8" x14ac:dyDescent="0.25">
      <c r="C235" s="217"/>
      <c r="D235" s="217"/>
      <c r="E235" s="217"/>
      <c r="F235" s="217"/>
      <c r="G235" s="217"/>
      <c r="H235" s="217"/>
    </row>
    <row r="236" spans="3:8" x14ac:dyDescent="0.25">
      <c r="C236" s="217"/>
      <c r="D236" s="217"/>
      <c r="E236" s="217"/>
      <c r="F236" s="217"/>
      <c r="G236" s="217"/>
      <c r="H236" s="217"/>
    </row>
    <row r="237" spans="3:8" x14ac:dyDescent="0.25">
      <c r="C237" s="217"/>
      <c r="D237" s="217"/>
      <c r="E237" s="217"/>
      <c r="F237" s="217"/>
      <c r="G237" s="217"/>
      <c r="H237" s="217"/>
    </row>
    <row r="238" spans="3:8" x14ac:dyDescent="0.25">
      <c r="C238" s="217"/>
      <c r="D238" s="217"/>
      <c r="E238" s="217"/>
      <c r="F238" s="217"/>
      <c r="G238" s="217"/>
      <c r="H238" s="217"/>
    </row>
    <row r="239" spans="3:8" x14ac:dyDescent="0.25">
      <c r="C239" s="217"/>
      <c r="D239" s="217"/>
      <c r="E239" s="217"/>
      <c r="F239" s="217"/>
      <c r="G239" s="217"/>
      <c r="H239" s="217"/>
    </row>
    <row r="240" spans="3:8" x14ac:dyDescent="0.25">
      <c r="C240" s="217"/>
      <c r="D240" s="217"/>
      <c r="E240" s="217"/>
      <c r="F240" s="217"/>
      <c r="G240" s="217"/>
      <c r="H240" s="217"/>
    </row>
    <row r="241" spans="3:8" x14ac:dyDescent="0.25">
      <c r="C241" s="217"/>
      <c r="D241" s="217"/>
      <c r="E241" s="217"/>
      <c r="F241" s="217"/>
      <c r="G241" s="217"/>
      <c r="H241" s="217"/>
    </row>
    <row r="242" spans="3:8" x14ac:dyDescent="0.25">
      <c r="C242" s="217"/>
      <c r="D242" s="217"/>
      <c r="E242" s="217"/>
      <c r="F242" s="217"/>
      <c r="G242" s="217"/>
      <c r="H242" s="217"/>
    </row>
    <row r="243" spans="3:8" x14ac:dyDescent="0.25">
      <c r="C243" s="217"/>
      <c r="D243" s="217"/>
      <c r="E243" s="217"/>
      <c r="F243" s="217"/>
      <c r="G243" s="217"/>
      <c r="H243" s="217"/>
    </row>
    <row r="244" spans="3:8" x14ac:dyDescent="0.25">
      <c r="C244" s="217"/>
      <c r="D244" s="217"/>
      <c r="E244" s="217"/>
      <c r="F244" s="217"/>
      <c r="G244" s="217"/>
      <c r="H244" s="217"/>
    </row>
    <row r="245" spans="3:8" x14ac:dyDescent="0.25">
      <c r="C245" s="217"/>
      <c r="D245" s="217"/>
      <c r="E245" s="217"/>
      <c r="F245" s="217"/>
      <c r="G245" s="217"/>
      <c r="H245" s="217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4" orientation="landscape" r:id="rId1"/>
  <headerFooter>
    <oddFooter>&amp;RPag. 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1:R245"/>
  <sheetViews>
    <sheetView showGridLines="0" zoomScale="80" zoomScaleNormal="80" workbookViewId="0">
      <pane xSplit="1" topLeftCell="B1" activePane="topRight" state="frozen"/>
      <selection pane="topRight" activeCell="B1" sqref="B1"/>
    </sheetView>
  </sheetViews>
  <sheetFormatPr defaultColWidth="8.85546875" defaultRowHeight="15.75" x14ac:dyDescent="0.25"/>
  <cols>
    <col min="1" max="1" width="43.42578125" style="224" customWidth="1"/>
    <col min="2" max="2" width="12" style="220" customWidth="1"/>
    <col min="3" max="8" width="11.85546875" style="218" customWidth="1"/>
    <col min="9" max="14" width="11.85546875" style="217" customWidth="1"/>
    <col min="15" max="15" width="11" style="382" bestFit="1" customWidth="1"/>
    <col min="16" max="16" width="8.85546875" style="217" customWidth="1"/>
    <col min="17" max="17" width="9.42578125" customWidth="1"/>
  </cols>
  <sheetData>
    <row r="1" spans="1:18" ht="51" customHeight="1" x14ac:dyDescent="0.25"/>
    <row r="2" spans="1:18" x14ac:dyDescent="0.25">
      <c r="A2" s="492"/>
      <c r="B2" s="492"/>
      <c r="C2" s="492"/>
      <c r="D2" s="492"/>
      <c r="E2" s="492"/>
      <c r="F2" s="492"/>
      <c r="G2" s="492"/>
      <c r="H2" s="492"/>
    </row>
    <row r="3" spans="1:18" x14ac:dyDescent="0.25">
      <c r="A3" s="492"/>
      <c r="B3" s="492"/>
      <c r="C3" s="492"/>
      <c r="D3" s="492"/>
      <c r="E3" s="492"/>
      <c r="F3" s="492"/>
      <c r="G3" s="492"/>
      <c r="H3" s="492"/>
    </row>
    <row r="4" spans="1:18" ht="21" customHeight="1" x14ac:dyDescent="0.25"/>
    <row r="5" spans="1:18" s="374" customFormat="1" ht="18.75" customHeight="1" x14ac:dyDescent="0.25">
      <c r="A5" s="501" t="s">
        <v>253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</row>
    <row r="6" spans="1:18" s="374" customFormat="1" ht="20.25" customHeight="1" x14ac:dyDescent="0.25">
      <c r="A6" s="501" t="s">
        <v>277</v>
      </c>
      <c r="B6" s="501"/>
      <c r="C6" s="501"/>
      <c r="D6" s="501"/>
      <c r="E6" s="501"/>
      <c r="F6" s="501"/>
      <c r="G6" s="501"/>
      <c r="H6" s="501"/>
      <c r="I6" s="501"/>
      <c r="J6" s="501"/>
      <c r="K6" s="501"/>
      <c r="L6" s="501"/>
      <c r="M6" s="501"/>
      <c r="N6" s="501"/>
      <c r="O6" s="501"/>
      <c r="P6" s="501"/>
      <c r="Q6" s="501"/>
    </row>
    <row r="7" spans="1:18" s="225" customFormat="1" ht="22.5" customHeight="1" x14ac:dyDescent="0.2">
      <c r="A7" s="494" t="s">
        <v>3</v>
      </c>
      <c r="B7" s="496" t="s">
        <v>255</v>
      </c>
      <c r="C7" s="381" t="s">
        <v>256</v>
      </c>
      <c r="D7" s="381" t="s">
        <v>257</v>
      </c>
      <c r="E7" s="381" t="s">
        <v>258</v>
      </c>
      <c r="F7" s="381" t="s">
        <v>259</v>
      </c>
      <c r="G7" s="381" t="s">
        <v>260</v>
      </c>
      <c r="H7" s="381" t="s">
        <v>261</v>
      </c>
      <c r="I7" s="381" t="s">
        <v>262</v>
      </c>
      <c r="J7" s="381" t="s">
        <v>263</v>
      </c>
      <c r="K7" s="381" t="s">
        <v>264</v>
      </c>
      <c r="L7" s="381" t="s">
        <v>265</v>
      </c>
      <c r="M7" s="381" t="s">
        <v>266</v>
      </c>
      <c r="N7" s="381" t="s">
        <v>267</v>
      </c>
      <c r="O7" s="498" t="s">
        <v>268</v>
      </c>
      <c r="P7" s="499"/>
      <c r="Q7" s="500"/>
    </row>
    <row r="8" spans="1:18" s="225" customFormat="1" ht="18" customHeight="1" x14ac:dyDescent="0.2">
      <c r="A8" s="495"/>
      <c r="B8" s="497"/>
      <c r="C8" s="381" t="s">
        <v>269</v>
      </c>
      <c r="D8" s="381" t="s">
        <v>269</v>
      </c>
      <c r="E8" s="381" t="s">
        <v>269</v>
      </c>
      <c r="F8" s="381" t="s">
        <v>269</v>
      </c>
      <c r="G8" s="381" t="s">
        <v>269</v>
      </c>
      <c r="H8" s="381" t="s">
        <v>269</v>
      </c>
      <c r="I8" s="381" t="s">
        <v>269</v>
      </c>
      <c r="J8" s="381" t="s">
        <v>269</v>
      </c>
      <c r="K8" s="381" t="s">
        <v>269</v>
      </c>
      <c r="L8" s="381" t="s">
        <v>269</v>
      </c>
      <c r="M8" s="381" t="s">
        <v>269</v>
      </c>
      <c r="N8" s="381" t="s">
        <v>269</v>
      </c>
      <c r="O8" s="383" t="s">
        <v>270</v>
      </c>
      <c r="P8" s="381" t="s">
        <v>269</v>
      </c>
      <c r="Q8" s="381" t="s">
        <v>1</v>
      </c>
    </row>
    <row r="9" spans="1:18" ht="25.5" customHeight="1" x14ac:dyDescent="0.25">
      <c r="A9" s="355" t="s">
        <v>202</v>
      </c>
      <c r="B9" s="356">
        <v>4800</v>
      </c>
      <c r="C9" s="369">
        <v>4323</v>
      </c>
      <c r="D9" s="369">
        <v>4293</v>
      </c>
      <c r="E9" s="369">
        <v>4667</v>
      </c>
      <c r="F9" s="369">
        <v>4323</v>
      </c>
      <c r="G9" s="369">
        <v>4407</v>
      </c>
      <c r="H9" s="460">
        <v>3885</v>
      </c>
      <c r="I9" s="369">
        <v>3554</v>
      </c>
      <c r="J9" s="369">
        <v>3870</v>
      </c>
      <c r="K9" s="369">
        <v>3969</v>
      </c>
      <c r="L9" s="369">
        <v>3693</v>
      </c>
      <c r="M9" s="369">
        <v>3843</v>
      </c>
      <c r="N9" s="369">
        <v>4092</v>
      </c>
      <c r="O9" s="387">
        <f>B9*(IF(C9="",0,1)+IF(D9="",0,1)+IF(E9="",0,1)+IF(F9="",0,1)+IF(G9="",0,1)+IF(H9="",0,1)+IF(I9="",0,1)+IF(J9="",0,1)+IF(K9="",0,1)+IF(L9="",0,1)+IF(M9="",0,1)+IF(N9="",0,1))</f>
        <v>57600</v>
      </c>
      <c r="P9" s="387">
        <f>SUM(C9:N9)</f>
        <v>48919</v>
      </c>
      <c r="Q9" s="388">
        <f t="shared" ref="Q9:Q14" si="0">IF(O9=0,"-",P9/O9)</f>
        <v>0.84928819444444448</v>
      </c>
    </row>
    <row r="10" spans="1:18" ht="27.75" customHeight="1" x14ac:dyDescent="0.25">
      <c r="A10" s="355" t="s">
        <v>215</v>
      </c>
      <c r="B10" s="356">
        <v>1664</v>
      </c>
      <c r="C10" s="369">
        <v>1294</v>
      </c>
      <c r="D10" s="369">
        <v>1676</v>
      </c>
      <c r="E10" s="369">
        <v>1911</v>
      </c>
      <c r="F10" s="369">
        <v>1637</v>
      </c>
      <c r="G10" s="369">
        <v>1955</v>
      </c>
      <c r="H10" s="460">
        <v>1830</v>
      </c>
      <c r="I10" s="369">
        <v>1825</v>
      </c>
      <c r="J10" s="369">
        <v>1717</v>
      </c>
      <c r="K10" s="369">
        <v>1822</v>
      </c>
      <c r="L10" s="369">
        <v>1688</v>
      </c>
      <c r="M10" s="369">
        <v>1637</v>
      </c>
      <c r="N10" s="369">
        <v>1998</v>
      </c>
      <c r="O10" s="387">
        <f>B10*(IF(C10="",0,1)+IF(D10="",0,1)+IF(E10="",0,1)+IF(F10="",0,1)+IF(G10="",0,1)+IF(H10="",0,1)+IF(I10="",0,1)+IF(J10="",0,1)+IF(K10="",0,1)+IF(L10="",0,1)+IF(M10="",0,1)+IF(N10="",0,1))</f>
        <v>19968</v>
      </c>
      <c r="P10" s="387">
        <f>SUM(C10:N10)</f>
        <v>20990</v>
      </c>
      <c r="Q10" s="388">
        <f t="shared" si="0"/>
        <v>1.051181891025641</v>
      </c>
    </row>
    <row r="11" spans="1:18" ht="24.75" customHeight="1" x14ac:dyDescent="0.25">
      <c r="A11" s="355" t="s">
        <v>216</v>
      </c>
      <c r="B11" s="356">
        <v>624</v>
      </c>
      <c r="C11" s="369">
        <v>623</v>
      </c>
      <c r="D11" s="369">
        <v>801</v>
      </c>
      <c r="E11" s="369">
        <v>1062</v>
      </c>
      <c r="F11" s="369">
        <v>638</v>
      </c>
      <c r="G11" s="369">
        <v>702</v>
      </c>
      <c r="H11" s="460">
        <v>697</v>
      </c>
      <c r="I11" s="369">
        <v>685</v>
      </c>
      <c r="J11" s="369">
        <v>522</v>
      </c>
      <c r="K11" s="369">
        <v>696</v>
      </c>
      <c r="L11" s="369">
        <v>512</v>
      </c>
      <c r="M11" s="369">
        <v>560</v>
      </c>
      <c r="N11" s="369">
        <v>551</v>
      </c>
      <c r="O11" s="387">
        <f>B11*(IF(C11="",0,1)+IF(D11="",0,1)+IF(E11="",0,1)+IF(F11="",0,1)+IF(G11="",0,1)+IF(H11="",0,1)+IF(I11="",0,1)+IF(J11="",0,1)+IF(K11="",0,1)+IF(L11="",0,1)+IF(M11="",0,1)+IF(N11="",0,1))</f>
        <v>7488</v>
      </c>
      <c r="P11" s="387">
        <f>SUM(C11:N11)</f>
        <v>8049</v>
      </c>
      <c r="Q11" s="388">
        <f t="shared" si="0"/>
        <v>1.0749198717948718</v>
      </c>
    </row>
    <row r="12" spans="1:18" ht="36" customHeight="1" x14ac:dyDescent="0.25">
      <c r="A12" s="355" t="s">
        <v>217</v>
      </c>
      <c r="B12" s="356">
        <v>216</v>
      </c>
      <c r="C12" s="369">
        <v>72</v>
      </c>
      <c r="D12" s="369">
        <v>206</v>
      </c>
      <c r="E12" s="369">
        <v>150</v>
      </c>
      <c r="F12" s="369">
        <v>103</v>
      </c>
      <c r="G12" s="369">
        <v>134</v>
      </c>
      <c r="H12" s="460">
        <v>121</v>
      </c>
      <c r="I12" s="369">
        <v>48</v>
      </c>
      <c r="J12" s="369">
        <v>54</v>
      </c>
      <c r="K12" s="369">
        <v>124</v>
      </c>
      <c r="L12" s="369">
        <v>69</v>
      </c>
      <c r="M12" s="369">
        <v>123</v>
      </c>
      <c r="N12" s="369">
        <v>164</v>
      </c>
      <c r="O12" s="387">
        <f>B12*(IF(C12="",0,1)+IF(D12="",0,1)+IF(E12="",0,1)+IF(F12="",0,1)+IF(G12="",0,1)+IF(H12="",0,1)+IF(I12="",0,1)+IF(J12="",0,1)+IF(K12="",0,1)+IF(L12="",0,1)+IF(M12="",0,1)+IF(N12="",0,1))</f>
        <v>2592</v>
      </c>
      <c r="P12" s="387">
        <f>SUM(C12:N12)</f>
        <v>1368</v>
      </c>
      <c r="Q12" s="388">
        <f t="shared" si="0"/>
        <v>0.52777777777777779</v>
      </c>
    </row>
    <row r="13" spans="1:18" ht="36" customHeight="1" thickBot="1" x14ac:dyDescent="0.3">
      <c r="A13" s="355" t="s">
        <v>218</v>
      </c>
      <c r="B13" s="356">
        <v>756</v>
      </c>
      <c r="C13" s="369">
        <v>147</v>
      </c>
      <c r="D13" s="369">
        <v>379</v>
      </c>
      <c r="E13" s="369">
        <v>309</v>
      </c>
      <c r="F13" s="369">
        <v>142</v>
      </c>
      <c r="G13" s="369">
        <v>172</v>
      </c>
      <c r="H13" s="460">
        <v>177</v>
      </c>
      <c r="I13" s="369">
        <v>78</v>
      </c>
      <c r="J13" s="369">
        <v>88</v>
      </c>
      <c r="K13" s="369">
        <v>230</v>
      </c>
      <c r="L13" s="369">
        <v>142</v>
      </c>
      <c r="M13" s="369">
        <v>226</v>
      </c>
      <c r="N13" s="369">
        <v>278</v>
      </c>
      <c r="O13" s="387">
        <f>B13*(IF(C13="",0,1)+IF(D13="",0,1)+IF(E13="",0,1)+IF(F13="",0,1)+IF(G13="",0,1)+IF(H13="",0,1)+IF(I13="",0,1)+IF(J13="",0,1)+IF(K13="",0,1)+IF(L13="",0,1)+IF(M13="",0,1)+IF(N13="",0,1))</f>
        <v>9072</v>
      </c>
      <c r="P13" s="387">
        <f>SUM(C13:N13)</f>
        <v>2368</v>
      </c>
      <c r="Q13" s="403">
        <f t="shared" si="0"/>
        <v>0.26102292768959434</v>
      </c>
    </row>
    <row r="14" spans="1:18" s="98" customFormat="1" ht="20.25" customHeight="1" x14ac:dyDescent="0.25">
      <c r="A14" s="373" t="s">
        <v>2</v>
      </c>
      <c r="B14" s="363">
        <f t="shared" ref="B14:P14" si="1">SUM(B9:B13)</f>
        <v>8060</v>
      </c>
      <c r="C14" s="363">
        <f t="shared" si="1"/>
        <v>6459</v>
      </c>
      <c r="D14" s="363">
        <f t="shared" si="1"/>
        <v>7355</v>
      </c>
      <c r="E14" s="363">
        <f t="shared" si="1"/>
        <v>8099</v>
      </c>
      <c r="F14" s="363">
        <f t="shared" si="1"/>
        <v>6843</v>
      </c>
      <c r="G14" s="363">
        <f t="shared" si="1"/>
        <v>7370</v>
      </c>
      <c r="H14" s="363">
        <f t="shared" si="1"/>
        <v>6710</v>
      </c>
      <c r="I14" s="363">
        <f t="shared" si="1"/>
        <v>6190</v>
      </c>
      <c r="J14" s="363">
        <f t="shared" si="1"/>
        <v>6251</v>
      </c>
      <c r="K14" s="363">
        <f t="shared" si="1"/>
        <v>6841</v>
      </c>
      <c r="L14" s="363">
        <f t="shared" si="1"/>
        <v>6104</v>
      </c>
      <c r="M14" s="363">
        <f t="shared" si="1"/>
        <v>6389</v>
      </c>
      <c r="N14" s="363">
        <f t="shared" si="1"/>
        <v>7083</v>
      </c>
      <c r="O14" s="363">
        <f t="shared" si="1"/>
        <v>96720</v>
      </c>
      <c r="P14" s="363">
        <f t="shared" si="1"/>
        <v>81694</v>
      </c>
      <c r="Q14" s="404">
        <f t="shared" si="0"/>
        <v>0.84464433416046314</v>
      </c>
      <c r="R14" s="407"/>
    </row>
    <row r="15" spans="1:18" x14ac:dyDescent="0.25">
      <c r="C15" s="217"/>
      <c r="D15" s="217"/>
      <c r="E15" s="217"/>
      <c r="F15" s="217"/>
      <c r="G15" s="217"/>
      <c r="H15" s="217"/>
      <c r="O15" s="391"/>
      <c r="P15" s="218"/>
      <c r="Q15" s="218"/>
    </row>
    <row r="16" spans="1:18" x14ac:dyDescent="0.25">
      <c r="C16" s="217"/>
      <c r="D16" s="217"/>
      <c r="E16" s="217"/>
      <c r="F16" s="217"/>
      <c r="G16" s="217"/>
      <c r="H16" s="217"/>
      <c r="O16" s="391"/>
      <c r="P16" s="218"/>
      <c r="Q16" s="218"/>
    </row>
    <row r="17" spans="1:17" x14ac:dyDescent="0.25">
      <c r="A17" s="368" t="s">
        <v>254</v>
      </c>
      <c r="C17" s="217"/>
      <c r="D17" s="217"/>
      <c r="E17" s="217"/>
      <c r="F17" s="217"/>
      <c r="G17" s="217"/>
      <c r="H17" s="217"/>
      <c r="O17" s="391"/>
      <c r="P17" s="218"/>
      <c r="Q17" s="218"/>
    </row>
    <row r="18" spans="1:17" x14ac:dyDescent="0.25">
      <c r="C18" s="217"/>
      <c r="D18" s="217"/>
      <c r="E18" s="217"/>
      <c r="F18" s="217"/>
      <c r="G18" s="217"/>
      <c r="H18" s="217"/>
      <c r="O18" s="391"/>
      <c r="P18" s="218"/>
      <c r="Q18" s="218"/>
    </row>
    <row r="19" spans="1:17" x14ac:dyDescent="0.25">
      <c r="C19" s="217"/>
      <c r="D19" s="217"/>
      <c r="E19" s="217"/>
      <c r="F19" s="217"/>
      <c r="G19" s="217"/>
      <c r="H19" s="217"/>
      <c r="O19" s="391"/>
      <c r="P19" s="218"/>
      <c r="Q19" s="218"/>
    </row>
    <row r="20" spans="1:17" x14ac:dyDescent="0.25">
      <c r="C20" s="217"/>
      <c r="D20" s="217"/>
      <c r="E20" s="217"/>
      <c r="F20" s="217"/>
      <c r="G20" s="217"/>
      <c r="H20" s="217"/>
      <c r="O20" s="391"/>
      <c r="P20" s="218"/>
      <c r="Q20" s="218"/>
    </row>
    <row r="21" spans="1:17" x14ac:dyDescent="0.25">
      <c r="C21" s="217"/>
      <c r="D21" s="217"/>
      <c r="E21" s="217"/>
      <c r="F21" s="217"/>
      <c r="G21" s="217"/>
      <c r="H21" s="217"/>
      <c r="O21" s="391"/>
      <c r="P21" s="218"/>
      <c r="Q21" s="218"/>
    </row>
    <row r="22" spans="1:17" x14ac:dyDescent="0.25">
      <c r="C22" s="217"/>
      <c r="D22" s="217"/>
      <c r="E22" s="217"/>
      <c r="F22" s="217"/>
      <c r="G22" s="217"/>
      <c r="H22" s="217"/>
      <c r="O22" s="391"/>
      <c r="P22" s="218"/>
      <c r="Q22" s="218"/>
    </row>
    <row r="23" spans="1:17" x14ac:dyDescent="0.25">
      <c r="C23" s="217"/>
      <c r="D23" s="217"/>
      <c r="E23" s="217"/>
      <c r="F23" s="217"/>
      <c r="G23" s="217"/>
      <c r="H23" s="217"/>
      <c r="O23" s="391"/>
      <c r="P23" s="218"/>
      <c r="Q23" s="218"/>
    </row>
    <row r="24" spans="1:17" x14ac:dyDescent="0.25">
      <c r="C24" s="217"/>
      <c r="D24" s="217"/>
      <c r="E24" s="217"/>
      <c r="F24" s="217"/>
      <c r="G24" s="217"/>
      <c r="H24" s="217"/>
      <c r="O24" s="391"/>
      <c r="P24" s="218"/>
      <c r="Q24" s="218"/>
    </row>
    <row r="25" spans="1:17" x14ac:dyDescent="0.25">
      <c r="C25" s="217"/>
      <c r="D25" s="217"/>
      <c r="E25" s="217"/>
      <c r="F25" s="217"/>
      <c r="G25" s="217"/>
      <c r="H25" s="217"/>
      <c r="O25" s="391"/>
      <c r="P25" s="218"/>
      <c r="Q25" s="218"/>
    </row>
    <row r="26" spans="1:17" x14ac:dyDescent="0.25">
      <c r="C26" s="217"/>
      <c r="D26" s="217"/>
      <c r="E26" s="217"/>
      <c r="F26" s="217"/>
      <c r="G26" s="217"/>
      <c r="H26" s="217"/>
      <c r="O26" s="391"/>
      <c r="P26" s="218"/>
      <c r="Q26" s="218"/>
    </row>
    <row r="27" spans="1:17" x14ac:dyDescent="0.25">
      <c r="C27" s="217"/>
      <c r="D27" s="217"/>
      <c r="E27" s="217"/>
      <c r="F27" s="217"/>
      <c r="G27" s="217"/>
      <c r="H27" s="217"/>
      <c r="O27" s="391"/>
      <c r="P27" s="218"/>
      <c r="Q27" s="218"/>
    </row>
    <row r="28" spans="1:17" x14ac:dyDescent="0.25">
      <c r="C28" s="217"/>
      <c r="D28" s="217"/>
      <c r="E28" s="217"/>
      <c r="F28" s="217"/>
      <c r="G28" s="217"/>
      <c r="H28" s="217"/>
      <c r="O28" s="391"/>
      <c r="P28" s="218"/>
      <c r="Q28" s="218"/>
    </row>
    <row r="29" spans="1:17" x14ac:dyDescent="0.25">
      <c r="C29" s="217"/>
      <c r="D29" s="217"/>
      <c r="E29" s="217"/>
      <c r="F29" s="217"/>
      <c r="G29" s="217"/>
      <c r="H29" s="217"/>
      <c r="O29" s="391"/>
      <c r="P29" s="218"/>
      <c r="Q29" s="218"/>
    </row>
    <row r="30" spans="1:17" x14ac:dyDescent="0.25">
      <c r="C30" s="217"/>
      <c r="D30" s="217"/>
      <c r="E30" s="217"/>
      <c r="F30" s="217"/>
      <c r="G30" s="217"/>
      <c r="H30" s="217"/>
      <c r="O30" s="391"/>
      <c r="P30" s="218"/>
      <c r="Q30" s="218"/>
    </row>
    <row r="31" spans="1:17" x14ac:dyDescent="0.25">
      <c r="C31" s="217"/>
      <c r="D31" s="217"/>
      <c r="E31" s="217"/>
      <c r="F31" s="217"/>
      <c r="G31" s="217"/>
      <c r="H31" s="217"/>
      <c r="O31" s="391"/>
      <c r="P31" s="218"/>
      <c r="Q31" s="218"/>
    </row>
    <row r="32" spans="1:17" x14ac:dyDescent="0.25">
      <c r="C32" s="217"/>
      <c r="D32" s="217"/>
      <c r="E32" s="217"/>
      <c r="F32" s="217"/>
      <c r="G32" s="217"/>
      <c r="H32" s="217"/>
      <c r="O32" s="391"/>
      <c r="P32" s="218"/>
      <c r="Q32" s="218"/>
    </row>
    <row r="33" spans="3:8" x14ac:dyDescent="0.25">
      <c r="C33" s="217"/>
      <c r="D33" s="217"/>
      <c r="E33" s="217"/>
      <c r="F33" s="217"/>
      <c r="G33" s="217"/>
      <c r="H33" s="217"/>
    </row>
    <row r="34" spans="3:8" x14ac:dyDescent="0.25">
      <c r="C34" s="217"/>
      <c r="D34" s="217"/>
      <c r="E34" s="217"/>
      <c r="F34" s="217"/>
      <c r="G34" s="217"/>
      <c r="H34" s="217"/>
    </row>
    <row r="35" spans="3:8" x14ac:dyDescent="0.25">
      <c r="C35" s="217"/>
      <c r="D35" s="217"/>
      <c r="E35" s="217"/>
      <c r="F35" s="217"/>
      <c r="G35" s="217"/>
      <c r="H35" s="217"/>
    </row>
    <row r="36" spans="3:8" x14ac:dyDescent="0.25">
      <c r="C36" s="217"/>
      <c r="D36" s="217"/>
      <c r="E36" s="217"/>
      <c r="F36" s="217"/>
      <c r="G36" s="217"/>
      <c r="H36" s="217"/>
    </row>
    <row r="37" spans="3:8" x14ac:dyDescent="0.25">
      <c r="C37" s="217"/>
      <c r="D37" s="217"/>
      <c r="E37" s="217"/>
      <c r="F37" s="217"/>
      <c r="G37" s="217"/>
      <c r="H37" s="217"/>
    </row>
    <row r="38" spans="3:8" x14ac:dyDescent="0.25">
      <c r="C38" s="217"/>
      <c r="D38" s="217"/>
      <c r="E38" s="217"/>
      <c r="F38" s="217"/>
      <c r="G38" s="217"/>
      <c r="H38" s="217"/>
    </row>
    <row r="39" spans="3:8" x14ac:dyDescent="0.25">
      <c r="C39" s="217"/>
      <c r="D39" s="217"/>
      <c r="E39" s="217"/>
      <c r="F39" s="217"/>
      <c r="G39" s="217"/>
      <c r="H39" s="217"/>
    </row>
    <row r="40" spans="3:8" x14ac:dyDescent="0.25">
      <c r="C40" s="217"/>
      <c r="D40" s="217"/>
      <c r="E40" s="217"/>
      <c r="F40" s="217"/>
      <c r="G40" s="217"/>
      <c r="H40" s="217"/>
    </row>
    <row r="41" spans="3:8" x14ac:dyDescent="0.25">
      <c r="C41" s="217"/>
      <c r="D41" s="217"/>
      <c r="E41" s="217"/>
      <c r="F41" s="217"/>
      <c r="G41" s="217"/>
      <c r="H41" s="217"/>
    </row>
    <row r="42" spans="3:8" x14ac:dyDescent="0.25">
      <c r="C42" s="217"/>
      <c r="D42" s="217"/>
      <c r="E42" s="217"/>
      <c r="F42" s="217"/>
      <c r="G42" s="217"/>
      <c r="H42" s="217"/>
    </row>
    <row r="43" spans="3:8" x14ac:dyDescent="0.25">
      <c r="C43" s="217"/>
      <c r="D43" s="217"/>
      <c r="E43" s="217"/>
      <c r="F43" s="217"/>
      <c r="G43" s="217"/>
      <c r="H43" s="217"/>
    </row>
    <row r="44" spans="3:8" x14ac:dyDescent="0.25">
      <c r="C44" s="217"/>
      <c r="D44" s="217"/>
      <c r="E44" s="217"/>
      <c r="F44" s="217"/>
      <c r="G44" s="217"/>
      <c r="H44" s="217"/>
    </row>
    <row r="45" spans="3:8" x14ac:dyDescent="0.25">
      <c r="C45" s="217"/>
      <c r="D45" s="217"/>
      <c r="E45" s="217"/>
      <c r="F45" s="217"/>
      <c r="G45" s="217"/>
      <c r="H45" s="217"/>
    </row>
    <row r="46" spans="3:8" x14ac:dyDescent="0.25">
      <c r="C46" s="217"/>
      <c r="D46" s="217"/>
      <c r="E46" s="217"/>
      <c r="F46" s="217"/>
      <c r="G46" s="217"/>
      <c r="H46" s="217"/>
    </row>
    <row r="47" spans="3:8" x14ac:dyDescent="0.25">
      <c r="C47" s="217"/>
      <c r="D47" s="217"/>
      <c r="E47" s="217"/>
      <c r="F47" s="217"/>
      <c r="G47" s="217"/>
      <c r="H47" s="217"/>
    </row>
    <row r="48" spans="3:8" x14ac:dyDescent="0.25">
      <c r="C48" s="217"/>
      <c r="D48" s="217"/>
      <c r="E48" s="217"/>
      <c r="F48" s="217"/>
      <c r="G48" s="217"/>
      <c r="H48" s="217"/>
    </row>
    <row r="49" spans="3:8" x14ac:dyDescent="0.25">
      <c r="C49" s="217"/>
      <c r="D49" s="217"/>
      <c r="E49" s="217"/>
      <c r="F49" s="217"/>
      <c r="G49" s="217"/>
      <c r="H49" s="217"/>
    </row>
    <row r="50" spans="3:8" x14ac:dyDescent="0.25">
      <c r="C50" s="217"/>
      <c r="D50" s="217"/>
      <c r="E50" s="217"/>
      <c r="F50" s="217"/>
      <c r="G50" s="217"/>
      <c r="H50" s="217"/>
    </row>
    <row r="51" spans="3:8" x14ac:dyDescent="0.25">
      <c r="C51" s="217"/>
      <c r="D51" s="217"/>
      <c r="E51" s="217"/>
      <c r="F51" s="217"/>
      <c r="G51" s="217"/>
      <c r="H51" s="217"/>
    </row>
    <row r="52" spans="3:8" x14ac:dyDescent="0.25">
      <c r="C52" s="217"/>
      <c r="D52" s="217"/>
      <c r="E52" s="217"/>
      <c r="F52" s="217"/>
      <c r="G52" s="217"/>
      <c r="H52" s="217"/>
    </row>
    <row r="53" spans="3:8" x14ac:dyDescent="0.25">
      <c r="C53" s="217"/>
      <c r="D53" s="217"/>
      <c r="E53" s="217"/>
      <c r="F53" s="217"/>
      <c r="G53" s="217"/>
      <c r="H53" s="217"/>
    </row>
    <row r="54" spans="3:8" x14ac:dyDescent="0.25">
      <c r="C54" s="217"/>
      <c r="D54" s="217"/>
      <c r="E54" s="217"/>
      <c r="F54" s="217"/>
      <c r="G54" s="217"/>
      <c r="H54" s="217"/>
    </row>
    <row r="55" spans="3:8" x14ac:dyDescent="0.25">
      <c r="C55" s="217"/>
      <c r="D55" s="217"/>
      <c r="E55" s="217"/>
      <c r="F55" s="217"/>
      <c r="G55" s="217"/>
      <c r="H55" s="217"/>
    </row>
    <row r="56" spans="3:8" x14ac:dyDescent="0.25">
      <c r="C56" s="217"/>
      <c r="D56" s="217"/>
      <c r="E56" s="217"/>
      <c r="F56" s="217"/>
      <c r="G56" s="217"/>
      <c r="H56" s="217"/>
    </row>
    <row r="57" spans="3:8" x14ac:dyDescent="0.25">
      <c r="C57" s="217"/>
      <c r="D57" s="217"/>
      <c r="E57" s="217"/>
      <c r="F57" s="217"/>
      <c r="G57" s="217"/>
      <c r="H57" s="217"/>
    </row>
    <row r="58" spans="3:8" x14ac:dyDescent="0.25">
      <c r="C58" s="217"/>
      <c r="D58" s="217"/>
      <c r="E58" s="217"/>
      <c r="F58" s="217"/>
      <c r="G58" s="217"/>
      <c r="H58" s="217"/>
    </row>
    <row r="59" spans="3:8" x14ac:dyDescent="0.25">
      <c r="C59" s="217"/>
      <c r="D59" s="217"/>
      <c r="E59" s="217"/>
      <c r="F59" s="217"/>
      <c r="G59" s="217"/>
      <c r="H59" s="217"/>
    </row>
    <row r="60" spans="3:8" x14ac:dyDescent="0.25">
      <c r="C60" s="217"/>
      <c r="D60" s="217"/>
      <c r="E60" s="217"/>
      <c r="F60" s="217"/>
      <c r="G60" s="217"/>
      <c r="H60" s="217"/>
    </row>
    <row r="61" spans="3:8" x14ac:dyDescent="0.25">
      <c r="C61" s="217"/>
      <c r="D61" s="217"/>
      <c r="E61" s="217"/>
      <c r="F61" s="217"/>
      <c r="G61" s="217"/>
      <c r="H61" s="217"/>
    </row>
    <row r="62" spans="3:8" x14ac:dyDescent="0.25">
      <c r="C62" s="217"/>
      <c r="D62" s="217"/>
      <c r="E62" s="217"/>
      <c r="F62" s="217"/>
      <c r="G62" s="217"/>
      <c r="H62" s="217"/>
    </row>
    <row r="63" spans="3:8" x14ac:dyDescent="0.25">
      <c r="C63" s="217"/>
      <c r="D63" s="217"/>
      <c r="E63" s="217"/>
      <c r="F63" s="217"/>
      <c r="G63" s="217"/>
      <c r="H63" s="217"/>
    </row>
    <row r="64" spans="3:8" x14ac:dyDescent="0.25">
      <c r="C64" s="217"/>
      <c r="D64" s="217"/>
      <c r="E64" s="217"/>
      <c r="F64" s="217"/>
      <c r="G64" s="217"/>
      <c r="H64" s="217"/>
    </row>
    <row r="65" spans="3:8" x14ac:dyDescent="0.25">
      <c r="C65" s="217"/>
      <c r="D65" s="217"/>
      <c r="E65" s="217"/>
      <c r="F65" s="217"/>
      <c r="G65" s="217"/>
      <c r="H65" s="217"/>
    </row>
    <row r="66" spans="3:8" x14ac:dyDescent="0.25">
      <c r="C66" s="217"/>
      <c r="D66" s="217"/>
      <c r="E66" s="217"/>
      <c r="F66" s="217"/>
      <c r="G66" s="217"/>
      <c r="H66" s="217"/>
    </row>
    <row r="67" spans="3:8" x14ac:dyDescent="0.25">
      <c r="C67" s="217"/>
      <c r="D67" s="217"/>
      <c r="E67" s="217"/>
      <c r="F67" s="217"/>
      <c r="G67" s="217"/>
      <c r="H67" s="217"/>
    </row>
    <row r="68" spans="3:8" x14ac:dyDescent="0.25">
      <c r="C68" s="217"/>
      <c r="D68" s="217"/>
      <c r="E68" s="217"/>
      <c r="F68" s="217"/>
      <c r="G68" s="217"/>
      <c r="H68" s="217"/>
    </row>
    <row r="69" spans="3:8" x14ac:dyDescent="0.25">
      <c r="C69" s="217"/>
      <c r="D69" s="217"/>
      <c r="E69" s="217"/>
      <c r="F69" s="217"/>
      <c r="G69" s="217"/>
      <c r="H69" s="217"/>
    </row>
    <row r="70" spans="3:8" x14ac:dyDescent="0.25">
      <c r="C70" s="217"/>
      <c r="D70" s="217"/>
      <c r="E70" s="217"/>
      <c r="F70" s="217"/>
      <c r="G70" s="217"/>
      <c r="H70" s="217"/>
    </row>
    <row r="71" spans="3:8" x14ac:dyDescent="0.25">
      <c r="C71" s="217"/>
      <c r="D71" s="217"/>
      <c r="E71" s="217"/>
      <c r="F71" s="217"/>
      <c r="G71" s="217"/>
      <c r="H71" s="217"/>
    </row>
    <row r="72" spans="3:8" x14ac:dyDescent="0.25">
      <c r="C72" s="217"/>
      <c r="D72" s="217"/>
      <c r="E72" s="217"/>
      <c r="F72" s="217"/>
      <c r="G72" s="217"/>
      <c r="H72" s="217"/>
    </row>
    <row r="73" spans="3:8" x14ac:dyDescent="0.25">
      <c r="C73" s="217"/>
      <c r="D73" s="217"/>
      <c r="E73" s="217"/>
      <c r="F73" s="217"/>
      <c r="G73" s="217"/>
      <c r="H73" s="217"/>
    </row>
    <row r="74" spans="3:8" x14ac:dyDescent="0.25">
      <c r="C74" s="217"/>
      <c r="D74" s="217"/>
      <c r="E74" s="217"/>
      <c r="F74" s="217"/>
      <c r="G74" s="217"/>
      <c r="H74" s="217"/>
    </row>
    <row r="75" spans="3:8" x14ac:dyDescent="0.25">
      <c r="C75" s="217"/>
      <c r="D75" s="217"/>
      <c r="E75" s="217"/>
      <c r="F75" s="217"/>
      <c r="G75" s="217"/>
      <c r="H75" s="217"/>
    </row>
    <row r="76" spans="3:8" x14ac:dyDescent="0.25">
      <c r="C76" s="217"/>
      <c r="D76" s="217"/>
      <c r="E76" s="217"/>
      <c r="F76" s="217"/>
      <c r="G76" s="217"/>
      <c r="H76" s="217"/>
    </row>
    <row r="77" spans="3:8" x14ac:dyDescent="0.25">
      <c r="C77" s="217"/>
      <c r="D77" s="217"/>
      <c r="E77" s="217"/>
      <c r="F77" s="217"/>
      <c r="G77" s="217"/>
      <c r="H77" s="217"/>
    </row>
    <row r="78" spans="3:8" x14ac:dyDescent="0.25">
      <c r="C78" s="217"/>
      <c r="D78" s="217"/>
      <c r="E78" s="217"/>
      <c r="F78" s="217"/>
      <c r="G78" s="217"/>
      <c r="H78" s="217"/>
    </row>
    <row r="79" spans="3:8" x14ac:dyDescent="0.25">
      <c r="C79" s="217"/>
      <c r="D79" s="217"/>
      <c r="E79" s="217"/>
      <c r="F79" s="217"/>
      <c r="G79" s="217"/>
      <c r="H79" s="217"/>
    </row>
    <row r="80" spans="3:8" x14ac:dyDescent="0.25">
      <c r="C80" s="217"/>
      <c r="D80" s="217"/>
      <c r="E80" s="217"/>
      <c r="F80" s="217"/>
      <c r="G80" s="217"/>
      <c r="H80" s="217"/>
    </row>
    <row r="81" spans="3:8" x14ac:dyDescent="0.25">
      <c r="C81" s="217"/>
      <c r="D81" s="217"/>
      <c r="E81" s="217"/>
      <c r="F81" s="217"/>
      <c r="G81" s="217"/>
      <c r="H81" s="217"/>
    </row>
    <row r="82" spans="3:8" x14ac:dyDescent="0.25">
      <c r="C82" s="217"/>
      <c r="D82" s="217"/>
      <c r="E82" s="217"/>
      <c r="F82" s="217"/>
      <c r="G82" s="217"/>
      <c r="H82" s="217"/>
    </row>
    <row r="83" spans="3:8" x14ac:dyDescent="0.25">
      <c r="C83" s="217"/>
      <c r="D83" s="217"/>
      <c r="E83" s="217"/>
      <c r="F83" s="217"/>
      <c r="G83" s="217"/>
      <c r="H83" s="217"/>
    </row>
    <row r="84" spans="3:8" x14ac:dyDescent="0.25">
      <c r="C84" s="217"/>
      <c r="D84" s="217"/>
      <c r="E84" s="217"/>
      <c r="F84" s="217"/>
      <c r="G84" s="217"/>
      <c r="H84" s="217"/>
    </row>
    <row r="85" spans="3:8" x14ac:dyDescent="0.25">
      <c r="C85" s="217"/>
      <c r="D85" s="217"/>
      <c r="E85" s="217"/>
      <c r="F85" s="217"/>
      <c r="G85" s="217"/>
      <c r="H85" s="217"/>
    </row>
    <row r="86" spans="3:8" x14ac:dyDescent="0.25">
      <c r="C86" s="217"/>
      <c r="D86" s="217"/>
      <c r="E86" s="217"/>
      <c r="F86" s="217"/>
      <c r="G86" s="217"/>
      <c r="H86" s="217"/>
    </row>
    <row r="87" spans="3:8" x14ac:dyDescent="0.25">
      <c r="C87" s="217"/>
      <c r="D87" s="217"/>
      <c r="E87" s="217"/>
      <c r="F87" s="217"/>
      <c r="G87" s="217"/>
      <c r="H87" s="217"/>
    </row>
    <row r="88" spans="3:8" x14ac:dyDescent="0.25">
      <c r="C88" s="217"/>
      <c r="D88" s="217"/>
      <c r="E88" s="217"/>
      <c r="F88" s="217"/>
      <c r="G88" s="217"/>
      <c r="H88" s="217"/>
    </row>
    <row r="89" spans="3:8" x14ac:dyDescent="0.25">
      <c r="C89" s="217"/>
      <c r="D89" s="217"/>
      <c r="E89" s="217"/>
      <c r="F89" s="217"/>
      <c r="G89" s="217"/>
      <c r="H89" s="217"/>
    </row>
    <row r="90" spans="3:8" x14ac:dyDescent="0.25">
      <c r="C90" s="217"/>
      <c r="D90" s="217"/>
      <c r="E90" s="217"/>
      <c r="F90" s="217"/>
      <c r="G90" s="217"/>
      <c r="H90" s="217"/>
    </row>
    <row r="91" spans="3:8" x14ac:dyDescent="0.25">
      <c r="C91" s="217"/>
      <c r="D91" s="217"/>
      <c r="E91" s="217"/>
      <c r="F91" s="217"/>
      <c r="G91" s="217"/>
      <c r="H91" s="217"/>
    </row>
    <row r="92" spans="3:8" x14ac:dyDescent="0.25">
      <c r="C92" s="217"/>
      <c r="D92" s="217"/>
      <c r="E92" s="217"/>
      <c r="F92" s="217"/>
      <c r="G92" s="217"/>
      <c r="H92" s="217"/>
    </row>
    <row r="93" spans="3:8" x14ac:dyDescent="0.25">
      <c r="C93" s="217"/>
      <c r="D93" s="217"/>
      <c r="E93" s="217"/>
      <c r="F93" s="217"/>
      <c r="G93" s="217"/>
      <c r="H93" s="217"/>
    </row>
    <row r="94" spans="3:8" x14ac:dyDescent="0.25">
      <c r="C94" s="217"/>
      <c r="D94" s="217"/>
      <c r="E94" s="217"/>
      <c r="F94" s="217"/>
      <c r="G94" s="217"/>
      <c r="H94" s="217"/>
    </row>
    <row r="95" spans="3:8" x14ac:dyDescent="0.25">
      <c r="C95" s="217"/>
      <c r="D95" s="217"/>
      <c r="E95" s="217"/>
      <c r="F95" s="217"/>
      <c r="G95" s="217"/>
      <c r="H95" s="217"/>
    </row>
    <row r="96" spans="3:8" x14ac:dyDescent="0.25">
      <c r="C96" s="217"/>
      <c r="D96" s="217"/>
      <c r="E96" s="217"/>
      <c r="F96" s="217"/>
      <c r="G96" s="217"/>
      <c r="H96" s="217"/>
    </row>
    <row r="97" spans="3:8" x14ac:dyDescent="0.25">
      <c r="C97" s="217"/>
      <c r="D97" s="217"/>
      <c r="E97" s="217"/>
      <c r="F97" s="217"/>
      <c r="G97" s="217"/>
      <c r="H97" s="217"/>
    </row>
    <row r="98" spans="3:8" x14ac:dyDescent="0.25">
      <c r="C98" s="217"/>
      <c r="D98" s="217"/>
      <c r="E98" s="217"/>
      <c r="F98" s="217"/>
      <c r="G98" s="217"/>
      <c r="H98" s="217"/>
    </row>
    <row r="99" spans="3:8" x14ac:dyDescent="0.25">
      <c r="C99" s="217"/>
      <c r="D99" s="217"/>
      <c r="E99" s="217"/>
      <c r="F99" s="217"/>
      <c r="G99" s="217"/>
      <c r="H99" s="217"/>
    </row>
    <row r="100" spans="3:8" x14ac:dyDescent="0.25">
      <c r="C100" s="217"/>
      <c r="D100" s="217"/>
      <c r="E100" s="217"/>
      <c r="F100" s="217"/>
      <c r="G100" s="217"/>
      <c r="H100" s="217"/>
    </row>
    <row r="101" spans="3:8" x14ac:dyDescent="0.25">
      <c r="C101" s="217"/>
      <c r="D101" s="217"/>
      <c r="E101" s="217"/>
      <c r="F101" s="217"/>
      <c r="G101" s="217"/>
      <c r="H101" s="217"/>
    </row>
    <row r="102" spans="3:8" x14ac:dyDescent="0.25">
      <c r="C102" s="217"/>
      <c r="D102" s="217"/>
      <c r="E102" s="217"/>
      <c r="F102" s="217"/>
      <c r="G102" s="217"/>
      <c r="H102" s="217"/>
    </row>
    <row r="103" spans="3:8" x14ac:dyDescent="0.25">
      <c r="C103" s="217"/>
      <c r="D103" s="217"/>
      <c r="E103" s="217"/>
      <c r="F103" s="217"/>
      <c r="G103" s="217"/>
      <c r="H103" s="217"/>
    </row>
    <row r="104" spans="3:8" x14ac:dyDescent="0.25">
      <c r="C104" s="217"/>
      <c r="D104" s="217"/>
      <c r="E104" s="217"/>
      <c r="F104" s="217"/>
      <c r="G104" s="217"/>
      <c r="H104" s="217"/>
    </row>
    <row r="105" spans="3:8" x14ac:dyDescent="0.25">
      <c r="C105" s="217"/>
      <c r="D105" s="217"/>
      <c r="E105" s="217"/>
      <c r="F105" s="217"/>
      <c r="G105" s="217"/>
      <c r="H105" s="217"/>
    </row>
    <row r="106" spans="3:8" x14ac:dyDescent="0.25">
      <c r="C106" s="217"/>
      <c r="D106" s="217"/>
      <c r="E106" s="217"/>
      <c r="F106" s="217"/>
      <c r="G106" s="217"/>
      <c r="H106" s="217"/>
    </row>
    <row r="107" spans="3:8" x14ac:dyDescent="0.25">
      <c r="C107" s="217"/>
      <c r="D107" s="217"/>
      <c r="E107" s="217"/>
      <c r="F107" s="217"/>
      <c r="G107" s="217"/>
      <c r="H107" s="217"/>
    </row>
    <row r="108" spans="3:8" x14ac:dyDescent="0.25">
      <c r="C108" s="217"/>
      <c r="D108" s="217"/>
      <c r="E108" s="217"/>
      <c r="F108" s="217"/>
      <c r="G108" s="217"/>
      <c r="H108" s="217"/>
    </row>
    <row r="109" spans="3:8" x14ac:dyDescent="0.25">
      <c r="C109" s="217"/>
      <c r="D109" s="217"/>
      <c r="E109" s="217"/>
      <c r="F109" s="217"/>
      <c r="G109" s="217"/>
      <c r="H109" s="217"/>
    </row>
    <row r="110" spans="3:8" x14ac:dyDescent="0.25">
      <c r="C110" s="217"/>
      <c r="D110" s="217"/>
      <c r="E110" s="217"/>
      <c r="F110" s="217"/>
      <c r="G110" s="217"/>
      <c r="H110" s="217"/>
    </row>
    <row r="111" spans="3:8" x14ac:dyDescent="0.25">
      <c r="C111" s="217"/>
      <c r="D111" s="217"/>
      <c r="E111" s="217"/>
      <c r="F111" s="217"/>
      <c r="G111" s="217"/>
      <c r="H111" s="217"/>
    </row>
    <row r="112" spans="3:8" x14ac:dyDescent="0.25">
      <c r="C112" s="217"/>
      <c r="D112" s="217"/>
      <c r="E112" s="217"/>
      <c r="F112" s="217"/>
      <c r="G112" s="217"/>
      <c r="H112" s="217"/>
    </row>
    <row r="113" spans="3:8" x14ac:dyDescent="0.25">
      <c r="C113" s="217"/>
      <c r="D113" s="217"/>
      <c r="E113" s="217"/>
      <c r="F113" s="217"/>
      <c r="G113" s="217"/>
      <c r="H113" s="217"/>
    </row>
    <row r="114" spans="3:8" x14ac:dyDescent="0.25">
      <c r="C114" s="217"/>
      <c r="D114" s="217"/>
      <c r="E114" s="217"/>
      <c r="F114" s="217"/>
      <c r="G114" s="217"/>
      <c r="H114" s="217"/>
    </row>
    <row r="115" spans="3:8" x14ac:dyDescent="0.25">
      <c r="C115" s="217"/>
      <c r="D115" s="217"/>
      <c r="E115" s="217"/>
      <c r="F115" s="217"/>
      <c r="G115" s="217"/>
      <c r="H115" s="217"/>
    </row>
    <row r="116" spans="3:8" x14ac:dyDescent="0.25">
      <c r="C116" s="217"/>
      <c r="D116" s="217"/>
      <c r="E116" s="217"/>
      <c r="F116" s="217"/>
      <c r="G116" s="217"/>
      <c r="H116" s="217"/>
    </row>
    <row r="117" spans="3:8" x14ac:dyDescent="0.25">
      <c r="C117" s="217"/>
      <c r="D117" s="217"/>
      <c r="E117" s="217"/>
      <c r="F117" s="217"/>
      <c r="G117" s="217"/>
      <c r="H117" s="217"/>
    </row>
    <row r="118" spans="3:8" x14ac:dyDescent="0.25">
      <c r="C118" s="217"/>
      <c r="D118" s="217"/>
      <c r="E118" s="217"/>
      <c r="F118" s="217"/>
      <c r="G118" s="217"/>
      <c r="H118" s="217"/>
    </row>
    <row r="119" spans="3:8" x14ac:dyDescent="0.25">
      <c r="C119" s="217"/>
      <c r="D119" s="217"/>
      <c r="E119" s="217"/>
      <c r="F119" s="217"/>
      <c r="G119" s="217"/>
      <c r="H119" s="217"/>
    </row>
    <row r="120" spans="3:8" x14ac:dyDescent="0.25">
      <c r="C120" s="217"/>
      <c r="D120" s="217"/>
      <c r="E120" s="217"/>
      <c r="F120" s="217"/>
      <c r="G120" s="217"/>
      <c r="H120" s="217"/>
    </row>
    <row r="121" spans="3:8" x14ac:dyDescent="0.25">
      <c r="C121" s="217"/>
      <c r="D121" s="217"/>
      <c r="E121" s="217"/>
      <c r="F121" s="217"/>
      <c r="G121" s="217"/>
      <c r="H121" s="217"/>
    </row>
    <row r="122" spans="3:8" x14ac:dyDescent="0.25">
      <c r="C122" s="217"/>
      <c r="D122" s="217"/>
      <c r="E122" s="217"/>
      <c r="F122" s="217"/>
      <c r="G122" s="217"/>
      <c r="H122" s="217"/>
    </row>
    <row r="123" spans="3:8" x14ac:dyDescent="0.25">
      <c r="C123" s="217"/>
      <c r="D123" s="217"/>
      <c r="E123" s="217"/>
      <c r="F123" s="217"/>
      <c r="G123" s="217"/>
      <c r="H123" s="217"/>
    </row>
    <row r="124" spans="3:8" x14ac:dyDescent="0.25">
      <c r="C124" s="217"/>
      <c r="D124" s="217"/>
      <c r="E124" s="217"/>
      <c r="F124" s="217"/>
      <c r="G124" s="217"/>
      <c r="H124" s="217"/>
    </row>
    <row r="125" spans="3:8" x14ac:dyDescent="0.25">
      <c r="C125" s="217"/>
      <c r="D125" s="217"/>
      <c r="E125" s="217"/>
      <c r="F125" s="217"/>
      <c r="G125" s="217"/>
      <c r="H125" s="217"/>
    </row>
    <row r="126" spans="3:8" x14ac:dyDescent="0.25">
      <c r="C126" s="217"/>
      <c r="D126" s="217"/>
      <c r="E126" s="217"/>
      <c r="F126" s="217"/>
      <c r="G126" s="217"/>
      <c r="H126" s="217"/>
    </row>
    <row r="127" spans="3:8" x14ac:dyDescent="0.25">
      <c r="C127" s="217"/>
      <c r="D127" s="217"/>
      <c r="E127" s="217"/>
      <c r="F127" s="217"/>
      <c r="G127" s="217"/>
      <c r="H127" s="217"/>
    </row>
    <row r="128" spans="3:8" x14ac:dyDescent="0.25">
      <c r="C128" s="217"/>
      <c r="D128" s="217"/>
      <c r="E128" s="217"/>
      <c r="F128" s="217"/>
      <c r="G128" s="217"/>
      <c r="H128" s="217"/>
    </row>
    <row r="129" spans="3:8" x14ac:dyDescent="0.25">
      <c r="C129" s="217"/>
      <c r="D129" s="217"/>
      <c r="E129" s="217"/>
      <c r="F129" s="217"/>
      <c r="G129" s="217"/>
      <c r="H129" s="217"/>
    </row>
    <row r="130" spans="3:8" x14ac:dyDescent="0.25">
      <c r="C130" s="217"/>
      <c r="D130" s="217"/>
      <c r="E130" s="217"/>
      <c r="F130" s="217"/>
      <c r="G130" s="217"/>
      <c r="H130" s="217"/>
    </row>
    <row r="131" spans="3:8" x14ac:dyDescent="0.25">
      <c r="C131" s="217"/>
      <c r="D131" s="217"/>
      <c r="E131" s="217"/>
      <c r="F131" s="217"/>
      <c r="G131" s="217"/>
      <c r="H131" s="217"/>
    </row>
    <row r="132" spans="3:8" x14ac:dyDescent="0.25">
      <c r="C132" s="217"/>
      <c r="D132" s="217"/>
      <c r="E132" s="217"/>
      <c r="F132" s="217"/>
      <c r="G132" s="217"/>
      <c r="H132" s="217"/>
    </row>
    <row r="133" spans="3:8" x14ac:dyDescent="0.25">
      <c r="C133" s="217"/>
      <c r="D133" s="217"/>
      <c r="E133" s="217"/>
      <c r="F133" s="217"/>
      <c r="G133" s="217"/>
      <c r="H133" s="217"/>
    </row>
    <row r="134" spans="3:8" x14ac:dyDescent="0.25">
      <c r="C134" s="217"/>
      <c r="D134" s="217"/>
      <c r="E134" s="217"/>
      <c r="F134" s="217"/>
      <c r="G134" s="217"/>
      <c r="H134" s="217"/>
    </row>
    <row r="135" spans="3:8" x14ac:dyDescent="0.25">
      <c r="C135" s="217"/>
      <c r="D135" s="217"/>
      <c r="E135" s="217"/>
      <c r="F135" s="217"/>
      <c r="G135" s="217"/>
      <c r="H135" s="217"/>
    </row>
    <row r="136" spans="3:8" x14ac:dyDescent="0.25">
      <c r="C136" s="217"/>
      <c r="D136" s="217"/>
      <c r="E136" s="217"/>
      <c r="F136" s="217"/>
      <c r="G136" s="217"/>
      <c r="H136" s="217"/>
    </row>
    <row r="137" spans="3:8" x14ac:dyDescent="0.25">
      <c r="C137" s="217"/>
      <c r="D137" s="217"/>
      <c r="E137" s="217"/>
      <c r="F137" s="217"/>
      <c r="G137" s="217"/>
      <c r="H137" s="217"/>
    </row>
    <row r="138" spans="3:8" x14ac:dyDescent="0.25">
      <c r="C138" s="217"/>
      <c r="D138" s="217"/>
      <c r="E138" s="217"/>
      <c r="F138" s="217"/>
      <c r="G138" s="217"/>
      <c r="H138" s="217"/>
    </row>
    <row r="139" spans="3:8" x14ac:dyDescent="0.25">
      <c r="C139" s="217"/>
      <c r="D139" s="217"/>
      <c r="E139" s="217"/>
      <c r="F139" s="217"/>
      <c r="G139" s="217"/>
      <c r="H139" s="217"/>
    </row>
    <row r="140" spans="3:8" x14ac:dyDescent="0.25">
      <c r="C140" s="217"/>
      <c r="D140" s="217"/>
      <c r="E140" s="217"/>
      <c r="F140" s="217"/>
      <c r="G140" s="217"/>
      <c r="H140" s="217"/>
    </row>
    <row r="141" spans="3:8" x14ac:dyDescent="0.25">
      <c r="C141" s="217"/>
      <c r="D141" s="217"/>
      <c r="E141" s="217"/>
      <c r="F141" s="217"/>
      <c r="G141" s="217"/>
      <c r="H141" s="217"/>
    </row>
    <row r="142" spans="3:8" x14ac:dyDescent="0.25">
      <c r="C142" s="217"/>
      <c r="D142" s="217"/>
      <c r="E142" s="217"/>
      <c r="F142" s="217"/>
      <c r="G142" s="217"/>
      <c r="H142" s="217"/>
    </row>
    <row r="143" spans="3:8" x14ac:dyDescent="0.25">
      <c r="C143" s="217"/>
      <c r="D143" s="217"/>
      <c r="E143" s="217"/>
      <c r="F143" s="217"/>
      <c r="G143" s="217"/>
      <c r="H143" s="217"/>
    </row>
    <row r="144" spans="3:8" x14ac:dyDescent="0.25">
      <c r="C144" s="217"/>
      <c r="D144" s="217"/>
      <c r="E144" s="217"/>
      <c r="F144" s="217"/>
      <c r="G144" s="217"/>
      <c r="H144" s="217"/>
    </row>
    <row r="145" spans="3:8" x14ac:dyDescent="0.25">
      <c r="C145" s="217"/>
      <c r="D145" s="217"/>
      <c r="E145" s="217"/>
      <c r="F145" s="217"/>
      <c r="G145" s="217"/>
      <c r="H145" s="217"/>
    </row>
    <row r="146" spans="3:8" x14ac:dyDescent="0.25">
      <c r="C146" s="217"/>
      <c r="D146" s="217"/>
      <c r="E146" s="217"/>
      <c r="F146" s="217"/>
      <c r="G146" s="217"/>
      <c r="H146" s="217"/>
    </row>
    <row r="147" spans="3:8" x14ac:dyDescent="0.25">
      <c r="C147" s="217"/>
      <c r="D147" s="217"/>
      <c r="E147" s="217"/>
      <c r="F147" s="217"/>
      <c r="G147" s="217"/>
      <c r="H147" s="217"/>
    </row>
    <row r="148" spans="3:8" x14ac:dyDescent="0.25">
      <c r="C148" s="217"/>
      <c r="D148" s="217"/>
      <c r="E148" s="217"/>
      <c r="F148" s="217"/>
      <c r="G148" s="217"/>
      <c r="H148" s="217"/>
    </row>
    <row r="149" spans="3:8" x14ac:dyDescent="0.25">
      <c r="C149" s="217"/>
      <c r="D149" s="217"/>
      <c r="E149" s="217"/>
      <c r="F149" s="217"/>
      <c r="G149" s="217"/>
      <c r="H149" s="217"/>
    </row>
    <row r="150" spans="3:8" x14ac:dyDescent="0.25">
      <c r="C150" s="217"/>
      <c r="D150" s="217"/>
      <c r="E150" s="217"/>
      <c r="F150" s="217"/>
      <c r="G150" s="217"/>
      <c r="H150" s="217"/>
    </row>
    <row r="151" spans="3:8" x14ac:dyDescent="0.25">
      <c r="C151" s="217"/>
      <c r="D151" s="217"/>
      <c r="E151" s="217"/>
      <c r="F151" s="217"/>
      <c r="G151" s="217"/>
      <c r="H151" s="217"/>
    </row>
    <row r="152" spans="3:8" x14ac:dyDescent="0.25">
      <c r="C152" s="217"/>
      <c r="D152" s="217"/>
      <c r="E152" s="217"/>
      <c r="F152" s="217"/>
      <c r="G152" s="217"/>
      <c r="H152" s="217"/>
    </row>
    <row r="153" spans="3:8" x14ac:dyDescent="0.25">
      <c r="C153" s="217"/>
      <c r="D153" s="217"/>
      <c r="E153" s="217"/>
      <c r="F153" s="217"/>
      <c r="G153" s="217"/>
      <c r="H153" s="217"/>
    </row>
    <row r="154" spans="3:8" x14ac:dyDescent="0.25">
      <c r="C154" s="217"/>
      <c r="D154" s="217"/>
      <c r="E154" s="217"/>
      <c r="F154" s="217"/>
      <c r="G154" s="217"/>
      <c r="H154" s="217"/>
    </row>
    <row r="155" spans="3:8" x14ac:dyDescent="0.25">
      <c r="C155" s="217"/>
      <c r="D155" s="217"/>
      <c r="E155" s="217"/>
      <c r="F155" s="217"/>
      <c r="G155" s="217"/>
      <c r="H155" s="217"/>
    </row>
    <row r="156" spans="3:8" x14ac:dyDescent="0.25">
      <c r="C156" s="217"/>
      <c r="D156" s="217"/>
      <c r="E156" s="217"/>
      <c r="F156" s="217"/>
      <c r="G156" s="217"/>
      <c r="H156" s="217"/>
    </row>
    <row r="157" spans="3:8" x14ac:dyDescent="0.25">
      <c r="C157" s="217"/>
      <c r="D157" s="217"/>
      <c r="E157" s="217"/>
      <c r="F157" s="217"/>
      <c r="G157" s="217"/>
      <c r="H157" s="217"/>
    </row>
    <row r="158" spans="3:8" x14ac:dyDescent="0.25">
      <c r="C158" s="217"/>
      <c r="D158" s="217"/>
      <c r="E158" s="217"/>
      <c r="F158" s="217"/>
      <c r="G158" s="217"/>
      <c r="H158" s="217"/>
    </row>
    <row r="159" spans="3:8" x14ac:dyDescent="0.25">
      <c r="C159" s="217"/>
      <c r="D159" s="217"/>
      <c r="E159" s="217"/>
      <c r="F159" s="217"/>
      <c r="G159" s="217"/>
      <c r="H159" s="217"/>
    </row>
    <row r="160" spans="3:8" x14ac:dyDescent="0.25">
      <c r="C160" s="217"/>
      <c r="D160" s="217"/>
      <c r="E160" s="217"/>
      <c r="F160" s="217"/>
      <c r="G160" s="217"/>
      <c r="H160" s="217"/>
    </row>
    <row r="161" spans="3:8" x14ac:dyDescent="0.25">
      <c r="C161" s="217"/>
      <c r="D161" s="217"/>
      <c r="E161" s="217"/>
      <c r="F161" s="217"/>
      <c r="G161" s="217"/>
      <c r="H161" s="217"/>
    </row>
    <row r="162" spans="3:8" x14ac:dyDescent="0.25">
      <c r="C162" s="217"/>
      <c r="D162" s="217"/>
      <c r="E162" s="217"/>
      <c r="F162" s="217"/>
      <c r="G162" s="217"/>
      <c r="H162" s="217"/>
    </row>
    <row r="163" spans="3:8" x14ac:dyDescent="0.25">
      <c r="C163" s="217"/>
      <c r="D163" s="217"/>
      <c r="E163" s="217"/>
      <c r="F163" s="217"/>
      <c r="G163" s="217"/>
      <c r="H163" s="217"/>
    </row>
    <row r="164" spans="3:8" x14ac:dyDescent="0.25">
      <c r="C164" s="217"/>
      <c r="D164" s="217"/>
      <c r="E164" s="217"/>
      <c r="F164" s="217"/>
      <c r="G164" s="217"/>
      <c r="H164" s="217"/>
    </row>
    <row r="165" spans="3:8" x14ac:dyDescent="0.25">
      <c r="C165" s="217"/>
      <c r="D165" s="217"/>
      <c r="E165" s="217"/>
      <c r="F165" s="217"/>
      <c r="G165" s="217"/>
      <c r="H165" s="217"/>
    </row>
    <row r="166" spans="3:8" x14ac:dyDescent="0.25">
      <c r="C166" s="217"/>
      <c r="D166" s="217"/>
      <c r="E166" s="217"/>
      <c r="F166" s="217"/>
      <c r="G166" s="217"/>
      <c r="H166" s="217"/>
    </row>
    <row r="167" spans="3:8" x14ac:dyDescent="0.25">
      <c r="C167" s="217"/>
      <c r="D167" s="217"/>
      <c r="E167" s="217"/>
      <c r="F167" s="217"/>
      <c r="G167" s="217"/>
      <c r="H167" s="217"/>
    </row>
    <row r="168" spans="3:8" x14ac:dyDescent="0.25">
      <c r="C168" s="217"/>
      <c r="D168" s="217"/>
      <c r="E168" s="217"/>
      <c r="F168" s="217"/>
      <c r="G168" s="217"/>
      <c r="H168" s="217"/>
    </row>
    <row r="169" spans="3:8" x14ac:dyDescent="0.25">
      <c r="C169" s="217"/>
      <c r="D169" s="217"/>
      <c r="E169" s="217"/>
      <c r="F169" s="217"/>
      <c r="G169" s="217"/>
      <c r="H169" s="217"/>
    </row>
    <row r="170" spans="3:8" x14ac:dyDescent="0.25">
      <c r="C170" s="217"/>
      <c r="D170" s="217"/>
      <c r="E170" s="217"/>
      <c r="F170" s="217"/>
      <c r="G170" s="217"/>
      <c r="H170" s="217"/>
    </row>
    <row r="171" spans="3:8" x14ac:dyDescent="0.25">
      <c r="C171" s="217"/>
      <c r="D171" s="217"/>
      <c r="E171" s="217"/>
      <c r="F171" s="217"/>
      <c r="G171" s="217"/>
      <c r="H171" s="217"/>
    </row>
    <row r="172" spans="3:8" x14ac:dyDescent="0.25">
      <c r="C172" s="217"/>
      <c r="D172" s="217"/>
      <c r="E172" s="217"/>
      <c r="F172" s="217"/>
      <c r="G172" s="217"/>
      <c r="H172" s="217"/>
    </row>
    <row r="173" spans="3:8" x14ac:dyDescent="0.25">
      <c r="C173" s="217"/>
      <c r="D173" s="217"/>
      <c r="E173" s="217"/>
      <c r="F173" s="217"/>
      <c r="G173" s="217"/>
      <c r="H173" s="217"/>
    </row>
    <row r="174" spans="3:8" x14ac:dyDescent="0.25">
      <c r="C174" s="217"/>
      <c r="D174" s="217"/>
      <c r="E174" s="217"/>
      <c r="F174" s="217"/>
      <c r="G174" s="217"/>
      <c r="H174" s="217"/>
    </row>
    <row r="175" spans="3:8" x14ac:dyDescent="0.25">
      <c r="C175" s="217"/>
      <c r="D175" s="217"/>
      <c r="E175" s="217"/>
      <c r="F175" s="217"/>
      <c r="G175" s="217"/>
      <c r="H175" s="217"/>
    </row>
    <row r="176" spans="3:8" x14ac:dyDescent="0.25">
      <c r="C176" s="217"/>
      <c r="D176" s="217"/>
      <c r="E176" s="217"/>
      <c r="F176" s="217"/>
      <c r="G176" s="217"/>
      <c r="H176" s="217"/>
    </row>
    <row r="177" spans="3:8" x14ac:dyDescent="0.25">
      <c r="C177" s="217"/>
      <c r="D177" s="217"/>
      <c r="E177" s="217"/>
      <c r="F177" s="217"/>
      <c r="G177" s="217"/>
      <c r="H177" s="217"/>
    </row>
    <row r="178" spans="3:8" x14ac:dyDescent="0.25">
      <c r="C178" s="217"/>
      <c r="D178" s="217"/>
      <c r="E178" s="217"/>
      <c r="F178" s="217"/>
      <c r="G178" s="217"/>
      <c r="H178" s="217"/>
    </row>
    <row r="179" spans="3:8" x14ac:dyDescent="0.25">
      <c r="C179" s="217"/>
      <c r="D179" s="217"/>
      <c r="E179" s="217"/>
      <c r="F179" s="217"/>
      <c r="G179" s="217"/>
      <c r="H179" s="217"/>
    </row>
    <row r="180" spans="3:8" x14ac:dyDescent="0.25">
      <c r="C180" s="217"/>
      <c r="D180" s="217"/>
      <c r="E180" s="217"/>
      <c r="F180" s="217"/>
      <c r="G180" s="217"/>
      <c r="H180" s="217"/>
    </row>
    <row r="181" spans="3:8" x14ac:dyDescent="0.25">
      <c r="C181" s="217"/>
      <c r="D181" s="217"/>
      <c r="E181" s="217"/>
      <c r="F181" s="217"/>
      <c r="G181" s="217"/>
      <c r="H181" s="217"/>
    </row>
    <row r="182" spans="3:8" x14ac:dyDescent="0.25">
      <c r="C182" s="217"/>
      <c r="D182" s="217"/>
      <c r="E182" s="217"/>
      <c r="F182" s="217"/>
      <c r="G182" s="217"/>
      <c r="H182" s="217"/>
    </row>
    <row r="183" spans="3:8" x14ac:dyDescent="0.25">
      <c r="C183" s="217"/>
      <c r="D183" s="217"/>
      <c r="E183" s="217"/>
      <c r="F183" s="217"/>
      <c r="G183" s="217"/>
      <c r="H183" s="217"/>
    </row>
    <row r="184" spans="3:8" x14ac:dyDescent="0.25">
      <c r="C184" s="217"/>
      <c r="D184" s="217"/>
      <c r="E184" s="217"/>
      <c r="F184" s="217"/>
      <c r="G184" s="217"/>
      <c r="H184" s="217"/>
    </row>
    <row r="185" spans="3:8" x14ac:dyDescent="0.25">
      <c r="C185" s="217"/>
      <c r="D185" s="217"/>
      <c r="E185" s="217"/>
      <c r="F185" s="217"/>
      <c r="G185" s="217"/>
      <c r="H185" s="217"/>
    </row>
    <row r="186" spans="3:8" x14ac:dyDescent="0.25">
      <c r="C186" s="217"/>
      <c r="D186" s="217"/>
      <c r="E186" s="217"/>
      <c r="F186" s="217"/>
      <c r="G186" s="217"/>
      <c r="H186" s="217"/>
    </row>
    <row r="187" spans="3:8" x14ac:dyDescent="0.25">
      <c r="C187" s="217"/>
      <c r="D187" s="217"/>
      <c r="E187" s="217"/>
      <c r="F187" s="217"/>
      <c r="G187" s="217"/>
      <c r="H187" s="217"/>
    </row>
    <row r="188" spans="3:8" x14ac:dyDescent="0.25">
      <c r="C188" s="217"/>
      <c r="D188" s="217"/>
      <c r="E188" s="217"/>
      <c r="F188" s="217"/>
      <c r="G188" s="217"/>
      <c r="H188" s="217"/>
    </row>
    <row r="189" spans="3:8" x14ac:dyDescent="0.25">
      <c r="C189" s="217"/>
      <c r="D189" s="217"/>
      <c r="E189" s="217"/>
      <c r="F189" s="217"/>
      <c r="G189" s="217"/>
      <c r="H189" s="217"/>
    </row>
    <row r="190" spans="3:8" x14ac:dyDescent="0.25">
      <c r="C190" s="217"/>
      <c r="D190" s="217"/>
      <c r="E190" s="217"/>
      <c r="F190" s="217"/>
      <c r="G190" s="217"/>
      <c r="H190" s="217"/>
    </row>
    <row r="191" spans="3:8" x14ac:dyDescent="0.25">
      <c r="C191" s="217"/>
      <c r="D191" s="217"/>
      <c r="E191" s="217"/>
      <c r="F191" s="217"/>
      <c r="G191" s="217"/>
      <c r="H191" s="217"/>
    </row>
    <row r="192" spans="3:8" x14ac:dyDescent="0.25">
      <c r="C192" s="217"/>
      <c r="D192" s="217"/>
      <c r="E192" s="217"/>
      <c r="F192" s="217"/>
      <c r="G192" s="217"/>
      <c r="H192" s="217"/>
    </row>
    <row r="193" spans="3:8" x14ac:dyDescent="0.25">
      <c r="C193" s="217"/>
      <c r="D193" s="217"/>
      <c r="E193" s="217"/>
      <c r="F193" s="217"/>
      <c r="G193" s="217"/>
      <c r="H193" s="217"/>
    </row>
    <row r="194" spans="3:8" x14ac:dyDescent="0.25">
      <c r="C194" s="217"/>
      <c r="D194" s="217"/>
      <c r="E194" s="217"/>
      <c r="F194" s="217"/>
      <c r="G194" s="217"/>
      <c r="H194" s="217"/>
    </row>
    <row r="195" spans="3:8" x14ac:dyDescent="0.25">
      <c r="C195" s="217"/>
      <c r="D195" s="217"/>
      <c r="E195" s="217"/>
      <c r="F195" s="217"/>
      <c r="G195" s="217"/>
      <c r="H195" s="217"/>
    </row>
    <row r="196" spans="3:8" x14ac:dyDescent="0.25">
      <c r="C196" s="217"/>
      <c r="D196" s="217"/>
      <c r="E196" s="217"/>
      <c r="F196" s="217"/>
      <c r="G196" s="217"/>
      <c r="H196" s="217"/>
    </row>
    <row r="197" spans="3:8" x14ac:dyDescent="0.25">
      <c r="C197" s="217"/>
      <c r="D197" s="217"/>
      <c r="E197" s="217"/>
      <c r="F197" s="217"/>
      <c r="G197" s="217"/>
      <c r="H197" s="217"/>
    </row>
    <row r="198" spans="3:8" x14ac:dyDescent="0.25">
      <c r="C198" s="217"/>
      <c r="D198" s="217"/>
      <c r="E198" s="217"/>
      <c r="F198" s="217"/>
      <c r="G198" s="217"/>
      <c r="H198" s="217"/>
    </row>
    <row r="199" spans="3:8" x14ac:dyDescent="0.25">
      <c r="C199" s="217"/>
      <c r="D199" s="217"/>
      <c r="E199" s="217"/>
      <c r="F199" s="217"/>
      <c r="G199" s="217"/>
      <c r="H199" s="217"/>
    </row>
    <row r="200" spans="3:8" x14ac:dyDescent="0.25">
      <c r="C200" s="217"/>
      <c r="D200" s="217"/>
      <c r="E200" s="217"/>
      <c r="F200" s="217"/>
      <c r="G200" s="217"/>
      <c r="H200" s="217"/>
    </row>
    <row r="201" spans="3:8" x14ac:dyDescent="0.25">
      <c r="C201" s="217"/>
      <c r="D201" s="217"/>
      <c r="E201" s="217"/>
      <c r="F201" s="217"/>
      <c r="G201" s="217"/>
      <c r="H201" s="217"/>
    </row>
    <row r="202" spans="3:8" x14ac:dyDescent="0.25">
      <c r="C202" s="217"/>
      <c r="D202" s="217"/>
      <c r="E202" s="217"/>
      <c r="F202" s="217"/>
      <c r="G202" s="217"/>
      <c r="H202" s="217"/>
    </row>
    <row r="203" spans="3:8" x14ac:dyDescent="0.25">
      <c r="C203" s="217"/>
      <c r="D203" s="217"/>
      <c r="E203" s="217"/>
      <c r="F203" s="217"/>
      <c r="G203" s="217"/>
      <c r="H203" s="217"/>
    </row>
    <row r="204" spans="3:8" x14ac:dyDescent="0.25">
      <c r="C204" s="217"/>
      <c r="D204" s="217"/>
      <c r="E204" s="217"/>
      <c r="F204" s="217"/>
      <c r="G204" s="217"/>
      <c r="H204" s="217"/>
    </row>
    <row r="205" spans="3:8" x14ac:dyDescent="0.25">
      <c r="C205" s="217"/>
      <c r="D205" s="217"/>
      <c r="E205" s="217"/>
      <c r="F205" s="217"/>
      <c r="G205" s="217"/>
      <c r="H205" s="217"/>
    </row>
    <row r="206" spans="3:8" x14ac:dyDescent="0.25">
      <c r="C206" s="217"/>
      <c r="D206" s="217"/>
      <c r="E206" s="217"/>
      <c r="F206" s="217"/>
      <c r="G206" s="217"/>
      <c r="H206" s="217"/>
    </row>
    <row r="207" spans="3:8" x14ac:dyDescent="0.25">
      <c r="C207" s="217"/>
      <c r="D207" s="217"/>
      <c r="E207" s="217"/>
      <c r="F207" s="217"/>
      <c r="G207" s="217"/>
      <c r="H207" s="217"/>
    </row>
    <row r="208" spans="3:8" x14ac:dyDescent="0.25">
      <c r="C208" s="217"/>
      <c r="D208" s="217"/>
      <c r="E208" s="217"/>
      <c r="F208" s="217"/>
      <c r="G208" s="217"/>
      <c r="H208" s="217"/>
    </row>
    <row r="209" spans="3:8" x14ac:dyDescent="0.25">
      <c r="C209" s="217"/>
      <c r="D209" s="217"/>
      <c r="E209" s="217"/>
      <c r="F209" s="217"/>
      <c r="G209" s="217"/>
      <c r="H209" s="217"/>
    </row>
    <row r="210" spans="3:8" x14ac:dyDescent="0.25">
      <c r="C210" s="217"/>
      <c r="D210" s="217"/>
      <c r="E210" s="217"/>
      <c r="F210" s="217"/>
      <c r="G210" s="217"/>
      <c r="H210" s="217"/>
    </row>
    <row r="211" spans="3:8" x14ac:dyDescent="0.25">
      <c r="C211" s="217"/>
      <c r="D211" s="217"/>
      <c r="E211" s="217"/>
      <c r="F211" s="217"/>
      <c r="G211" s="217"/>
      <c r="H211" s="217"/>
    </row>
    <row r="212" spans="3:8" x14ac:dyDescent="0.25">
      <c r="C212" s="217"/>
      <c r="D212" s="217"/>
      <c r="E212" s="217"/>
      <c r="F212" s="217"/>
      <c r="G212" s="217"/>
      <c r="H212" s="217"/>
    </row>
    <row r="213" spans="3:8" x14ac:dyDescent="0.25">
      <c r="C213" s="217"/>
      <c r="D213" s="217"/>
      <c r="E213" s="217"/>
      <c r="F213" s="217"/>
      <c r="G213" s="217"/>
      <c r="H213" s="217"/>
    </row>
    <row r="214" spans="3:8" x14ac:dyDescent="0.25">
      <c r="C214" s="217"/>
      <c r="D214" s="217"/>
      <c r="E214" s="217"/>
      <c r="F214" s="217"/>
      <c r="G214" s="217"/>
      <c r="H214" s="217"/>
    </row>
    <row r="215" spans="3:8" x14ac:dyDescent="0.25">
      <c r="C215" s="217"/>
      <c r="D215" s="217"/>
      <c r="E215" s="217"/>
      <c r="F215" s="217"/>
      <c r="G215" s="217"/>
      <c r="H215" s="217"/>
    </row>
    <row r="216" spans="3:8" x14ac:dyDescent="0.25">
      <c r="C216" s="217"/>
      <c r="D216" s="217"/>
      <c r="E216" s="217"/>
      <c r="F216" s="217"/>
      <c r="G216" s="217"/>
      <c r="H216" s="217"/>
    </row>
    <row r="217" spans="3:8" x14ac:dyDescent="0.25">
      <c r="C217" s="217"/>
      <c r="D217" s="217"/>
      <c r="E217" s="217"/>
      <c r="F217" s="217"/>
      <c r="G217" s="217"/>
      <c r="H217" s="217"/>
    </row>
    <row r="218" spans="3:8" x14ac:dyDescent="0.25">
      <c r="C218" s="217"/>
      <c r="D218" s="217"/>
      <c r="E218" s="217"/>
      <c r="F218" s="217"/>
      <c r="G218" s="217"/>
      <c r="H218" s="217"/>
    </row>
    <row r="219" spans="3:8" x14ac:dyDescent="0.25">
      <c r="C219" s="217"/>
      <c r="D219" s="217"/>
      <c r="E219" s="217"/>
      <c r="F219" s="217"/>
      <c r="G219" s="217"/>
      <c r="H219" s="217"/>
    </row>
    <row r="220" spans="3:8" x14ac:dyDescent="0.25">
      <c r="C220" s="217"/>
      <c r="D220" s="217"/>
      <c r="E220" s="217"/>
      <c r="F220" s="217"/>
      <c r="G220" s="217"/>
      <c r="H220" s="217"/>
    </row>
    <row r="221" spans="3:8" x14ac:dyDescent="0.25">
      <c r="C221" s="217"/>
      <c r="D221" s="217"/>
      <c r="E221" s="217"/>
      <c r="F221" s="217"/>
      <c r="G221" s="217"/>
      <c r="H221" s="217"/>
    </row>
    <row r="222" spans="3:8" x14ac:dyDescent="0.25">
      <c r="C222" s="217"/>
      <c r="D222" s="217"/>
      <c r="E222" s="217"/>
      <c r="F222" s="217"/>
      <c r="G222" s="217"/>
      <c r="H222" s="217"/>
    </row>
    <row r="223" spans="3:8" x14ac:dyDescent="0.25">
      <c r="C223" s="217"/>
      <c r="D223" s="217"/>
      <c r="E223" s="217"/>
      <c r="F223" s="217"/>
      <c r="G223" s="217"/>
      <c r="H223" s="217"/>
    </row>
    <row r="224" spans="3:8" x14ac:dyDescent="0.25">
      <c r="C224" s="217"/>
      <c r="D224" s="217"/>
      <c r="E224" s="217"/>
      <c r="F224" s="217"/>
      <c r="G224" s="217"/>
      <c r="H224" s="217"/>
    </row>
    <row r="225" spans="3:8" x14ac:dyDescent="0.25">
      <c r="C225" s="217"/>
      <c r="D225" s="217"/>
      <c r="E225" s="217"/>
      <c r="F225" s="217"/>
      <c r="G225" s="217"/>
      <c r="H225" s="217"/>
    </row>
    <row r="226" spans="3:8" x14ac:dyDescent="0.25">
      <c r="C226" s="217"/>
      <c r="D226" s="217"/>
      <c r="E226" s="217"/>
      <c r="F226" s="217"/>
      <c r="G226" s="217"/>
      <c r="H226" s="217"/>
    </row>
    <row r="227" spans="3:8" x14ac:dyDescent="0.25">
      <c r="C227" s="217"/>
      <c r="D227" s="217"/>
      <c r="E227" s="217"/>
      <c r="F227" s="217"/>
      <c r="G227" s="217"/>
      <c r="H227" s="217"/>
    </row>
    <row r="228" spans="3:8" x14ac:dyDescent="0.25">
      <c r="C228" s="217"/>
      <c r="D228" s="217"/>
      <c r="E228" s="217"/>
      <c r="F228" s="217"/>
      <c r="G228" s="217"/>
      <c r="H228" s="217"/>
    </row>
    <row r="229" spans="3:8" x14ac:dyDescent="0.25">
      <c r="C229" s="217"/>
      <c r="D229" s="217"/>
      <c r="E229" s="217"/>
      <c r="F229" s="217"/>
      <c r="G229" s="217"/>
      <c r="H229" s="217"/>
    </row>
    <row r="230" spans="3:8" x14ac:dyDescent="0.25">
      <c r="C230" s="217"/>
      <c r="D230" s="217"/>
      <c r="E230" s="217"/>
      <c r="F230" s="217"/>
      <c r="G230" s="217"/>
      <c r="H230" s="217"/>
    </row>
    <row r="231" spans="3:8" x14ac:dyDescent="0.25">
      <c r="C231" s="217"/>
      <c r="D231" s="217"/>
      <c r="E231" s="217"/>
      <c r="F231" s="217"/>
      <c r="G231" s="217"/>
      <c r="H231" s="217"/>
    </row>
    <row r="232" spans="3:8" x14ac:dyDescent="0.25">
      <c r="C232" s="217"/>
      <c r="D232" s="217"/>
      <c r="E232" s="217"/>
      <c r="F232" s="217"/>
      <c r="G232" s="217"/>
      <c r="H232" s="217"/>
    </row>
    <row r="233" spans="3:8" x14ac:dyDescent="0.25">
      <c r="C233" s="217"/>
      <c r="D233" s="217"/>
      <c r="E233" s="217"/>
      <c r="F233" s="217"/>
      <c r="G233" s="217"/>
      <c r="H233" s="217"/>
    </row>
    <row r="234" spans="3:8" x14ac:dyDescent="0.25">
      <c r="C234" s="217"/>
      <c r="D234" s="217"/>
      <c r="E234" s="217"/>
      <c r="F234" s="217"/>
      <c r="G234" s="217"/>
      <c r="H234" s="217"/>
    </row>
    <row r="235" spans="3:8" x14ac:dyDescent="0.25">
      <c r="C235" s="217"/>
      <c r="D235" s="217"/>
      <c r="E235" s="217"/>
      <c r="F235" s="217"/>
      <c r="G235" s="217"/>
      <c r="H235" s="217"/>
    </row>
    <row r="236" spans="3:8" x14ac:dyDescent="0.25">
      <c r="C236" s="217"/>
      <c r="D236" s="217"/>
      <c r="E236" s="217"/>
      <c r="F236" s="217"/>
      <c r="G236" s="217"/>
      <c r="H236" s="217"/>
    </row>
    <row r="237" spans="3:8" x14ac:dyDescent="0.25">
      <c r="C237" s="217"/>
      <c r="D237" s="217"/>
      <c r="E237" s="217"/>
      <c r="F237" s="217"/>
      <c r="G237" s="217"/>
      <c r="H237" s="217"/>
    </row>
    <row r="238" spans="3:8" x14ac:dyDescent="0.25">
      <c r="C238" s="217"/>
      <c r="D238" s="217"/>
      <c r="E238" s="217"/>
      <c r="F238" s="217"/>
      <c r="G238" s="217"/>
      <c r="H238" s="217"/>
    </row>
    <row r="239" spans="3:8" x14ac:dyDescent="0.25">
      <c r="C239" s="217"/>
      <c r="D239" s="217"/>
      <c r="E239" s="217"/>
      <c r="F239" s="217"/>
      <c r="G239" s="217"/>
      <c r="H239" s="217"/>
    </row>
    <row r="240" spans="3:8" x14ac:dyDescent="0.25">
      <c r="C240" s="217"/>
      <c r="D240" s="217"/>
      <c r="E240" s="217"/>
      <c r="F240" s="217"/>
      <c r="G240" s="217"/>
      <c r="H240" s="217"/>
    </row>
    <row r="241" spans="3:8" x14ac:dyDescent="0.25">
      <c r="C241" s="217"/>
      <c r="D241" s="217"/>
      <c r="E241" s="217"/>
      <c r="F241" s="217"/>
      <c r="G241" s="217"/>
      <c r="H241" s="217"/>
    </row>
    <row r="242" spans="3:8" x14ac:dyDescent="0.25">
      <c r="C242" s="217"/>
      <c r="D242" s="217"/>
      <c r="E242" s="217"/>
      <c r="F242" s="217"/>
      <c r="G242" s="217"/>
      <c r="H242" s="217"/>
    </row>
    <row r="243" spans="3:8" x14ac:dyDescent="0.25">
      <c r="C243" s="217"/>
      <c r="D243" s="217"/>
      <c r="E243" s="217"/>
      <c r="F243" s="217"/>
      <c r="G243" s="217"/>
      <c r="H243" s="217"/>
    </row>
    <row r="244" spans="3:8" x14ac:dyDescent="0.25">
      <c r="C244" s="217"/>
      <c r="D244" s="217"/>
      <c r="E244" s="217"/>
      <c r="F244" s="217"/>
      <c r="G244" s="217"/>
      <c r="H244" s="217"/>
    </row>
    <row r="245" spans="3:8" x14ac:dyDescent="0.25">
      <c r="C245" s="217"/>
      <c r="D245" s="217"/>
      <c r="E245" s="217"/>
      <c r="F245" s="217"/>
      <c r="G245" s="217"/>
      <c r="H245" s="217"/>
    </row>
  </sheetData>
  <mergeCells count="7">
    <mergeCell ref="A2:H2"/>
    <mergeCell ref="A3:H3"/>
    <mergeCell ref="A7:A8"/>
    <mergeCell ref="B7:B8"/>
    <mergeCell ref="O7:Q7"/>
    <mergeCell ref="A5:Q5"/>
    <mergeCell ref="A6:Q6"/>
  </mergeCells>
  <pageMargins left="0.23622047244094491" right="0.23622047244094491" top="0.35433070866141736" bottom="0.59055118110236227" header="0.31496062992125984" footer="0.31496062992125984"/>
  <pageSetup paperSize="9" scale="63" orientation="landscape" r:id="rId1"/>
  <headerFooter>
    <oddFooter>&amp;RPag. 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  <pageSetUpPr fitToPage="1"/>
  </sheetPr>
  <dimension ref="A1:Q244"/>
  <sheetViews>
    <sheetView showGridLines="0" zoomScale="80" zoomScaleNormal="80" workbookViewId="0">
      <pane xSplit="1" topLeftCell="B1" activePane="topRight" state="frozen"/>
      <selection pane="topRight" activeCell="B1" sqref="B1"/>
    </sheetView>
  </sheetViews>
  <sheetFormatPr defaultColWidth="8.85546875" defaultRowHeight="15.75" x14ac:dyDescent="0.25"/>
  <cols>
    <col min="1" max="1" width="43.140625" style="224" customWidth="1"/>
    <col min="2" max="2" width="15.7109375" style="220" customWidth="1"/>
    <col min="3" max="14" width="11.85546875" style="218" customWidth="1"/>
    <col min="15" max="15" width="13" style="382" customWidth="1"/>
    <col min="16" max="16" width="8.28515625" style="218" bestFit="1" customWidth="1"/>
    <col min="17" max="17" width="12.7109375" style="227" customWidth="1"/>
  </cols>
  <sheetData>
    <row r="1" spans="1:17" ht="51" customHeight="1" x14ac:dyDescent="0.25"/>
    <row r="2" spans="1:17" x14ac:dyDescent="0.25">
      <c r="A2" s="492"/>
      <c r="B2" s="492"/>
      <c r="C2" s="492"/>
      <c r="D2" s="492"/>
      <c r="E2" s="492"/>
      <c r="F2" s="492"/>
      <c r="G2" s="492"/>
      <c r="H2" s="492"/>
    </row>
    <row r="3" spans="1:17" x14ac:dyDescent="0.25">
      <c r="A3" s="492"/>
      <c r="B3" s="492"/>
      <c r="C3" s="492"/>
      <c r="D3" s="492"/>
      <c r="E3" s="492"/>
      <c r="F3" s="492"/>
      <c r="G3" s="492"/>
      <c r="H3" s="492"/>
    </row>
    <row r="4" spans="1:17" ht="21" customHeight="1" x14ac:dyDescent="0.25"/>
    <row r="5" spans="1:17" s="374" customFormat="1" ht="18.75" customHeight="1" x14ac:dyDescent="0.25">
      <c r="A5" s="493" t="s">
        <v>253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</row>
    <row r="6" spans="1:17" s="374" customFormat="1" ht="20.25" customHeight="1" x14ac:dyDescent="0.25">
      <c r="A6" s="493" t="s">
        <v>278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</row>
    <row r="7" spans="1:17" s="225" customFormat="1" ht="22.5" customHeight="1" x14ac:dyDescent="0.2">
      <c r="A7" s="494" t="s">
        <v>3</v>
      </c>
      <c r="B7" s="496" t="s">
        <v>255</v>
      </c>
      <c r="C7" s="381" t="s">
        <v>256</v>
      </c>
      <c r="D7" s="381" t="s">
        <v>257</v>
      </c>
      <c r="E7" s="381" t="s">
        <v>258</v>
      </c>
      <c r="F7" s="381" t="s">
        <v>259</v>
      </c>
      <c r="G7" s="381" t="s">
        <v>260</v>
      </c>
      <c r="H7" s="381" t="s">
        <v>261</v>
      </c>
      <c r="I7" s="381" t="s">
        <v>262</v>
      </c>
      <c r="J7" s="381" t="s">
        <v>263</v>
      </c>
      <c r="K7" s="381" t="s">
        <v>264</v>
      </c>
      <c r="L7" s="381" t="s">
        <v>265</v>
      </c>
      <c r="M7" s="381" t="s">
        <v>266</v>
      </c>
      <c r="N7" s="381" t="s">
        <v>267</v>
      </c>
      <c r="O7" s="498" t="s">
        <v>268</v>
      </c>
      <c r="P7" s="499"/>
      <c r="Q7" s="500"/>
    </row>
    <row r="8" spans="1:17" s="225" customFormat="1" ht="18" customHeight="1" x14ac:dyDescent="0.2">
      <c r="A8" s="495"/>
      <c r="B8" s="497"/>
      <c r="C8" s="381" t="s">
        <v>269</v>
      </c>
      <c r="D8" s="381" t="s">
        <v>269</v>
      </c>
      <c r="E8" s="381" t="s">
        <v>269</v>
      </c>
      <c r="F8" s="381" t="s">
        <v>269</v>
      </c>
      <c r="G8" s="381" t="s">
        <v>269</v>
      </c>
      <c r="H8" s="381" t="s">
        <v>269</v>
      </c>
      <c r="I8" s="381" t="s">
        <v>269</v>
      </c>
      <c r="J8" s="381" t="s">
        <v>269</v>
      </c>
      <c r="K8" s="381" t="s">
        <v>269</v>
      </c>
      <c r="L8" s="381" t="s">
        <v>269</v>
      </c>
      <c r="M8" s="381" t="s">
        <v>269</v>
      </c>
      <c r="N8" s="381" t="s">
        <v>269</v>
      </c>
      <c r="O8" s="383" t="s">
        <v>270</v>
      </c>
      <c r="P8" s="381" t="s">
        <v>269</v>
      </c>
      <c r="Q8" s="381" t="s">
        <v>1</v>
      </c>
    </row>
    <row r="9" spans="1:17" ht="33.75" customHeight="1" x14ac:dyDescent="0.25">
      <c r="A9" s="355" t="s">
        <v>219</v>
      </c>
      <c r="B9" s="356">
        <v>3600</v>
      </c>
      <c r="C9" s="369">
        <v>1492</v>
      </c>
      <c r="D9" s="369">
        <v>1724</v>
      </c>
      <c r="E9" s="369">
        <v>1604</v>
      </c>
      <c r="F9" s="369">
        <v>1171</v>
      </c>
      <c r="G9" s="369">
        <v>963</v>
      </c>
      <c r="H9" s="460">
        <v>1493</v>
      </c>
      <c r="I9" s="369">
        <v>1575</v>
      </c>
      <c r="J9" s="369">
        <v>2192</v>
      </c>
      <c r="K9" s="369">
        <v>2212</v>
      </c>
      <c r="L9" s="369">
        <v>1690</v>
      </c>
      <c r="M9" s="369">
        <v>1986</v>
      </c>
      <c r="N9" s="369">
        <v>3485</v>
      </c>
      <c r="O9" s="387">
        <f>B9*(IF(C9="",0,1)+IF(D9="",0,1)+IF(E9="",0,1)+IF(F9="",0,1)+IF(G9="",0,1)+IF(H9="",0,1)+IF(I9="",0,1)+IF(J9="",0,1)+IF(K9="",0,1)+IF(L9="",0,1)+IF(M9="",0,1)+IF(N9="",0,1))</f>
        <v>43200</v>
      </c>
      <c r="P9" s="387">
        <f>SUM(C9:N9)</f>
        <v>21587</v>
      </c>
      <c r="Q9" s="388">
        <f>IF(O9=0,"-",P9/O9)</f>
        <v>0.4996990740740741</v>
      </c>
    </row>
    <row r="10" spans="1:17" ht="51.75" customHeight="1" x14ac:dyDescent="0.25">
      <c r="A10" s="355" t="s">
        <v>215</v>
      </c>
      <c r="B10" s="356">
        <v>2093</v>
      </c>
      <c r="C10" s="369">
        <v>870</v>
      </c>
      <c r="D10" s="369">
        <v>1058</v>
      </c>
      <c r="E10" s="369">
        <v>1137</v>
      </c>
      <c r="F10" s="369">
        <v>711</v>
      </c>
      <c r="G10" s="369">
        <v>876</v>
      </c>
      <c r="H10" s="460">
        <v>1078</v>
      </c>
      <c r="I10" s="369">
        <v>1045</v>
      </c>
      <c r="J10" s="369">
        <v>1401</v>
      </c>
      <c r="K10" s="369">
        <v>1410</v>
      </c>
      <c r="L10" s="369">
        <v>1046</v>
      </c>
      <c r="M10" s="369">
        <v>1513</v>
      </c>
      <c r="N10" s="369">
        <v>1766</v>
      </c>
      <c r="O10" s="387">
        <f>6240+B10*(IF(H10="",0,1)+IF(I10="",0,1)+IF(J10="",0,1)+IF(K10="",0,1)+IF(L10="",0,1)+IF(M10="",0,1)+IF(N10="",0,1))</f>
        <v>20891</v>
      </c>
      <c r="P10" s="387">
        <f>SUM(C10:N10)</f>
        <v>13911</v>
      </c>
      <c r="Q10" s="388">
        <f t="shared" ref="Q10:Q17" si="0">IF(O10=0,"-",P10/O10)</f>
        <v>0.66588483078837779</v>
      </c>
    </row>
    <row r="11" spans="1:17" ht="33.75" customHeight="1" x14ac:dyDescent="0.25">
      <c r="A11" s="355" t="s">
        <v>216</v>
      </c>
      <c r="B11" s="356">
        <v>468</v>
      </c>
      <c r="C11" s="369">
        <v>24</v>
      </c>
      <c r="D11" s="369">
        <v>145</v>
      </c>
      <c r="E11" s="369">
        <v>166</v>
      </c>
      <c r="F11" s="369">
        <v>79</v>
      </c>
      <c r="G11" s="369">
        <v>117</v>
      </c>
      <c r="H11" s="460">
        <v>115</v>
      </c>
      <c r="I11" s="369">
        <v>62</v>
      </c>
      <c r="J11" s="369">
        <v>149</v>
      </c>
      <c r="K11" s="369">
        <v>120</v>
      </c>
      <c r="L11" s="369">
        <v>66</v>
      </c>
      <c r="M11" s="369">
        <v>38</v>
      </c>
      <c r="N11" s="369">
        <v>180</v>
      </c>
      <c r="O11" s="387">
        <f t="shared" ref="O11:O17" si="1">B11*(IF(C11="",0,1)+IF(D11="",0,1)+IF(E11="",0,1)+IF(F11="",0,1)+IF(G11="",0,1)+IF(H11="",0,1)+IF(I11="",0,1)+IF(J11="",0,1)+IF(K11="",0,1)+IF(L11="",0,1)+IF(M11="",0,1)+IF(N11="",0,1))</f>
        <v>5616</v>
      </c>
      <c r="P11" s="387">
        <f t="shared" ref="P11:P16" si="2">SUM(C11:N11)</f>
        <v>1261</v>
      </c>
      <c r="Q11" s="388">
        <f t="shared" si="0"/>
        <v>0.22453703703703703</v>
      </c>
    </row>
    <row r="12" spans="1:17" ht="33.75" customHeight="1" x14ac:dyDescent="0.25">
      <c r="A12" s="355" t="s">
        <v>209</v>
      </c>
      <c r="B12" s="356">
        <v>768</v>
      </c>
      <c r="C12" s="369">
        <v>267</v>
      </c>
      <c r="D12" s="369">
        <v>433</v>
      </c>
      <c r="E12" s="369">
        <v>386</v>
      </c>
      <c r="F12" s="369">
        <v>192</v>
      </c>
      <c r="G12" s="369">
        <v>301</v>
      </c>
      <c r="H12" s="460">
        <v>224</v>
      </c>
      <c r="I12" s="369">
        <v>314</v>
      </c>
      <c r="J12" s="369">
        <v>309</v>
      </c>
      <c r="K12" s="369">
        <v>110</v>
      </c>
      <c r="L12" s="369">
        <v>267</v>
      </c>
      <c r="M12" s="369">
        <v>201</v>
      </c>
      <c r="N12" s="369">
        <v>422</v>
      </c>
      <c r="O12" s="387">
        <f t="shared" si="1"/>
        <v>9216</v>
      </c>
      <c r="P12" s="387">
        <f t="shared" si="2"/>
        <v>3426</v>
      </c>
      <c r="Q12" s="388">
        <f t="shared" si="0"/>
        <v>0.37174479166666669</v>
      </c>
    </row>
    <row r="13" spans="1:17" ht="33.75" customHeight="1" x14ac:dyDescent="0.25">
      <c r="A13" s="355" t="s">
        <v>220</v>
      </c>
      <c r="B13" s="356">
        <v>512</v>
      </c>
      <c r="C13" s="369">
        <v>126</v>
      </c>
      <c r="D13" s="369">
        <v>160</v>
      </c>
      <c r="E13" s="369">
        <v>196</v>
      </c>
      <c r="F13" s="369">
        <v>123</v>
      </c>
      <c r="G13" s="369">
        <v>200</v>
      </c>
      <c r="H13" s="460">
        <v>182</v>
      </c>
      <c r="I13" s="369">
        <v>182</v>
      </c>
      <c r="J13" s="369">
        <v>276</v>
      </c>
      <c r="K13" s="369">
        <v>244</v>
      </c>
      <c r="L13" s="369">
        <v>275</v>
      </c>
      <c r="M13" s="369">
        <v>271</v>
      </c>
      <c r="N13" s="369">
        <v>261</v>
      </c>
      <c r="O13" s="387">
        <f t="shared" si="1"/>
        <v>6144</v>
      </c>
      <c r="P13" s="387">
        <f t="shared" si="2"/>
        <v>2496</v>
      </c>
      <c r="Q13" s="388">
        <f t="shared" si="0"/>
        <v>0.40625</v>
      </c>
    </row>
    <row r="14" spans="1:17" ht="33.75" customHeight="1" x14ac:dyDescent="0.25">
      <c r="A14" s="355" t="s">
        <v>211</v>
      </c>
      <c r="B14" s="356">
        <v>512</v>
      </c>
      <c r="C14" s="369">
        <v>213</v>
      </c>
      <c r="D14" s="369">
        <v>228</v>
      </c>
      <c r="E14" s="369">
        <v>378</v>
      </c>
      <c r="F14" s="369">
        <v>75</v>
      </c>
      <c r="G14" s="369">
        <v>186</v>
      </c>
      <c r="H14" s="460">
        <v>253</v>
      </c>
      <c r="I14" s="369">
        <v>301</v>
      </c>
      <c r="J14" s="369">
        <v>269</v>
      </c>
      <c r="K14" s="369">
        <v>262</v>
      </c>
      <c r="L14" s="369">
        <v>226</v>
      </c>
      <c r="M14" s="369">
        <v>274</v>
      </c>
      <c r="N14" s="369">
        <v>212</v>
      </c>
      <c r="O14" s="387">
        <f t="shared" si="1"/>
        <v>6144</v>
      </c>
      <c r="P14" s="387">
        <f t="shared" si="2"/>
        <v>2877</v>
      </c>
      <c r="Q14" s="388">
        <f t="shared" si="0"/>
        <v>0.46826171875</v>
      </c>
    </row>
    <row r="15" spans="1:17" ht="33.75" customHeight="1" x14ac:dyDescent="0.25">
      <c r="A15" s="355" t="s">
        <v>221</v>
      </c>
      <c r="B15" s="356">
        <v>132</v>
      </c>
      <c r="C15" s="399">
        <v>50</v>
      </c>
      <c r="D15" s="369">
        <v>143</v>
      </c>
      <c r="E15" s="369">
        <v>213</v>
      </c>
      <c r="F15" s="369">
        <v>137</v>
      </c>
      <c r="G15" s="369">
        <v>152</v>
      </c>
      <c r="H15" s="460">
        <v>202</v>
      </c>
      <c r="I15" s="369">
        <v>261</v>
      </c>
      <c r="J15" s="369">
        <v>181</v>
      </c>
      <c r="K15" s="369">
        <v>294</v>
      </c>
      <c r="L15" s="369">
        <v>161</v>
      </c>
      <c r="M15" s="369">
        <v>125</v>
      </c>
      <c r="N15" s="369">
        <v>174</v>
      </c>
      <c r="O15" s="387">
        <f t="shared" si="1"/>
        <v>1584</v>
      </c>
      <c r="P15" s="387">
        <f t="shared" si="2"/>
        <v>2093</v>
      </c>
      <c r="Q15" s="388">
        <f t="shared" si="0"/>
        <v>1.3213383838383839</v>
      </c>
    </row>
    <row r="16" spans="1:17" ht="33.75" customHeight="1" x14ac:dyDescent="0.25">
      <c r="A16" s="355" t="s">
        <v>222</v>
      </c>
      <c r="B16" s="356">
        <v>96</v>
      </c>
      <c r="C16" s="399">
        <v>112</v>
      </c>
      <c r="D16" s="369">
        <v>238</v>
      </c>
      <c r="E16" s="369">
        <v>213</v>
      </c>
      <c r="F16" s="369">
        <v>156</v>
      </c>
      <c r="G16" s="369">
        <v>191</v>
      </c>
      <c r="H16" s="460">
        <v>234</v>
      </c>
      <c r="I16" s="369">
        <v>264</v>
      </c>
      <c r="J16" s="369">
        <v>334</v>
      </c>
      <c r="K16" s="369">
        <v>303</v>
      </c>
      <c r="L16" s="369">
        <v>188</v>
      </c>
      <c r="M16" s="369">
        <v>224</v>
      </c>
      <c r="N16" s="369">
        <v>163</v>
      </c>
      <c r="O16" s="387">
        <f t="shared" si="1"/>
        <v>1152</v>
      </c>
      <c r="P16" s="387">
        <f t="shared" si="2"/>
        <v>2620</v>
      </c>
      <c r="Q16" s="388">
        <f t="shared" si="0"/>
        <v>2.2743055555555554</v>
      </c>
    </row>
    <row r="17" spans="1:17" ht="33.75" customHeight="1" x14ac:dyDescent="0.25">
      <c r="A17" s="355" t="s">
        <v>223</v>
      </c>
      <c r="B17" s="356">
        <v>336</v>
      </c>
      <c r="C17" s="399">
        <v>204</v>
      </c>
      <c r="D17" s="369">
        <v>459</v>
      </c>
      <c r="E17" s="369">
        <v>467</v>
      </c>
      <c r="F17" s="369">
        <v>259</v>
      </c>
      <c r="G17" s="369">
        <v>339</v>
      </c>
      <c r="H17" s="460">
        <v>573</v>
      </c>
      <c r="I17" s="369">
        <v>403</v>
      </c>
      <c r="J17" s="369">
        <v>593</v>
      </c>
      <c r="K17" s="369">
        <v>462</v>
      </c>
      <c r="L17" s="369">
        <v>270</v>
      </c>
      <c r="M17" s="369">
        <v>290</v>
      </c>
      <c r="N17" s="369">
        <v>190</v>
      </c>
      <c r="O17" s="387">
        <f t="shared" si="1"/>
        <v>4032</v>
      </c>
      <c r="P17" s="387">
        <f>SUM(C17:N17)</f>
        <v>4509</v>
      </c>
      <c r="Q17" s="388">
        <f t="shared" si="0"/>
        <v>1.1183035714285714</v>
      </c>
    </row>
    <row r="18" spans="1:17" s="98" customFormat="1" ht="21.75" customHeight="1" x14ac:dyDescent="0.25">
      <c r="A18" s="372" t="s">
        <v>2</v>
      </c>
      <c r="B18" s="356">
        <f>SUM(B9:B17)</f>
        <v>8517</v>
      </c>
      <c r="C18" s="370">
        <f t="shared" ref="C18:M18" si="3">SUM(C9:C17)</f>
        <v>3358</v>
      </c>
      <c r="D18" s="370">
        <f t="shared" si="3"/>
        <v>4588</v>
      </c>
      <c r="E18" s="370">
        <f t="shared" si="3"/>
        <v>4760</v>
      </c>
      <c r="F18" s="370">
        <f t="shared" si="3"/>
        <v>2903</v>
      </c>
      <c r="G18" s="370">
        <f t="shared" si="3"/>
        <v>3325</v>
      </c>
      <c r="H18" s="370">
        <f t="shared" si="3"/>
        <v>4354</v>
      </c>
      <c r="I18" s="370">
        <f t="shared" si="3"/>
        <v>4407</v>
      </c>
      <c r="J18" s="370">
        <f t="shared" si="3"/>
        <v>5704</v>
      </c>
      <c r="K18" s="370">
        <f t="shared" si="3"/>
        <v>5417</v>
      </c>
      <c r="L18" s="370">
        <f t="shared" si="3"/>
        <v>4189</v>
      </c>
      <c r="M18" s="370">
        <f t="shared" si="3"/>
        <v>4922</v>
      </c>
      <c r="N18" s="370">
        <f>SUM(N9:N17)</f>
        <v>6853</v>
      </c>
      <c r="O18" s="370">
        <f>SUM(O9:O17)</f>
        <v>97979</v>
      </c>
      <c r="P18" s="370">
        <f>SUM(P9:P17)</f>
        <v>54780</v>
      </c>
      <c r="Q18" s="389">
        <f>IF(O18=0,"-",P18/O18)</f>
        <v>0.5590993988507742</v>
      </c>
    </row>
    <row r="19" spans="1:17" x14ac:dyDescent="0.25">
      <c r="A19" s="247"/>
      <c r="C19" s="217"/>
      <c r="D19" s="217"/>
      <c r="E19" s="217"/>
      <c r="F19" s="217"/>
      <c r="G19" s="217"/>
      <c r="H19" s="217"/>
      <c r="I19" s="217"/>
      <c r="J19" s="217"/>
      <c r="K19" s="217"/>
      <c r="L19" s="217"/>
      <c r="M19" s="217"/>
      <c r="N19" s="217"/>
      <c r="O19" s="391"/>
      <c r="Q19" s="220"/>
    </row>
    <row r="20" spans="1:17" x14ac:dyDescent="0.25"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391"/>
      <c r="Q20" s="220"/>
    </row>
    <row r="21" spans="1:17" x14ac:dyDescent="0.25">
      <c r="A21" s="368" t="s">
        <v>254</v>
      </c>
      <c r="C21" s="217"/>
      <c r="D21" s="217"/>
      <c r="E21" s="217"/>
      <c r="F21" s="217"/>
      <c r="G21" s="217"/>
      <c r="H21" s="217"/>
      <c r="I21" s="217"/>
      <c r="J21" s="217"/>
      <c r="K21" s="217"/>
      <c r="L21" s="217"/>
      <c r="M21" s="217"/>
      <c r="N21" s="217"/>
      <c r="O21" s="391"/>
      <c r="Q21" s="220"/>
    </row>
    <row r="22" spans="1:17" x14ac:dyDescent="0.25">
      <c r="C22" s="217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391"/>
      <c r="Q22" s="220"/>
    </row>
    <row r="23" spans="1:17" x14ac:dyDescent="0.25"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391"/>
      <c r="Q23" s="220"/>
    </row>
    <row r="24" spans="1:17" x14ac:dyDescent="0.25"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391"/>
      <c r="Q24" s="220"/>
    </row>
    <row r="25" spans="1:17" x14ac:dyDescent="0.25"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391"/>
      <c r="Q25" s="220"/>
    </row>
    <row r="26" spans="1:17" x14ac:dyDescent="0.25"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391"/>
      <c r="Q26" s="220"/>
    </row>
    <row r="27" spans="1:17" x14ac:dyDescent="0.25"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391"/>
      <c r="Q27" s="220"/>
    </row>
    <row r="28" spans="1:17" x14ac:dyDescent="0.25"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391"/>
      <c r="Q28" s="220"/>
    </row>
    <row r="29" spans="1:17" x14ac:dyDescent="0.25">
      <c r="C29" s="217"/>
      <c r="D29" s="217"/>
      <c r="E29" s="217"/>
      <c r="F29" s="217"/>
      <c r="G29" s="217"/>
      <c r="H29" s="217"/>
      <c r="I29" s="217"/>
      <c r="J29" s="217"/>
      <c r="K29" s="217"/>
      <c r="L29" s="217"/>
      <c r="M29" s="217"/>
      <c r="N29" s="217"/>
      <c r="O29" s="391"/>
      <c r="Q29" s="220"/>
    </row>
    <row r="30" spans="1:17" x14ac:dyDescent="0.25">
      <c r="C30" s="217"/>
      <c r="D30" s="217"/>
      <c r="E30" s="217"/>
      <c r="F30" s="217"/>
      <c r="G30" s="217"/>
      <c r="H30" s="217"/>
      <c r="I30" s="217"/>
      <c r="J30" s="217"/>
      <c r="K30" s="217"/>
      <c r="L30" s="217"/>
      <c r="M30" s="217"/>
      <c r="N30" s="217"/>
      <c r="O30" s="391"/>
      <c r="Q30" s="220"/>
    </row>
    <row r="31" spans="1:17" x14ac:dyDescent="0.25"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391"/>
      <c r="Q31" s="220"/>
    </row>
    <row r="32" spans="1:17" x14ac:dyDescent="0.25"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</row>
    <row r="33" spans="3:14" x14ac:dyDescent="0.25"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</row>
    <row r="34" spans="3:14" x14ac:dyDescent="0.25"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</row>
    <row r="35" spans="3:14" x14ac:dyDescent="0.25"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</row>
    <row r="36" spans="3:14" x14ac:dyDescent="0.25">
      <c r="C36" s="217"/>
      <c r="D36" s="217"/>
      <c r="E36" s="217"/>
      <c r="F36" s="217"/>
      <c r="G36" s="217"/>
      <c r="H36" s="217"/>
      <c r="I36" s="217"/>
      <c r="J36" s="217"/>
      <c r="K36" s="217"/>
      <c r="L36" s="217"/>
      <c r="M36" s="217"/>
      <c r="N36" s="217"/>
    </row>
    <row r="37" spans="3:14" x14ac:dyDescent="0.25">
      <c r="C37" s="217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</row>
    <row r="38" spans="3:14" x14ac:dyDescent="0.25"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</row>
    <row r="39" spans="3:14" x14ac:dyDescent="0.25">
      <c r="C39" s="217"/>
      <c r="D39" s="217"/>
      <c r="E39" s="217"/>
      <c r="F39" s="217"/>
      <c r="G39" s="217"/>
      <c r="H39" s="217"/>
      <c r="I39" s="217"/>
      <c r="J39" s="217"/>
      <c r="K39" s="217"/>
      <c r="L39" s="217"/>
      <c r="M39" s="217"/>
      <c r="N39" s="217"/>
    </row>
    <row r="40" spans="3:14" x14ac:dyDescent="0.25">
      <c r="C40" s="217"/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</row>
    <row r="41" spans="3:14" x14ac:dyDescent="0.25"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</row>
    <row r="42" spans="3:14" x14ac:dyDescent="0.25"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</row>
    <row r="43" spans="3:14" x14ac:dyDescent="0.25">
      <c r="C43" s="217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</row>
    <row r="44" spans="3:14" x14ac:dyDescent="0.25"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</row>
    <row r="45" spans="3:14" x14ac:dyDescent="0.25">
      <c r="C45" s="217"/>
      <c r="D45" s="217"/>
      <c r="E45" s="217"/>
      <c r="F45" s="217"/>
      <c r="G45" s="217"/>
      <c r="H45" s="217"/>
      <c r="I45" s="217"/>
      <c r="J45" s="217"/>
      <c r="K45" s="217"/>
      <c r="L45" s="217"/>
      <c r="M45" s="217"/>
      <c r="N45" s="217"/>
    </row>
    <row r="46" spans="3:14" x14ac:dyDescent="0.25">
      <c r="C46" s="217"/>
      <c r="D46" s="217"/>
      <c r="E46" s="217"/>
      <c r="F46" s="217"/>
      <c r="G46" s="217"/>
      <c r="H46" s="217"/>
      <c r="I46" s="217"/>
      <c r="J46" s="217"/>
      <c r="K46" s="217"/>
      <c r="L46" s="217"/>
      <c r="M46" s="217"/>
      <c r="N46" s="217"/>
    </row>
    <row r="47" spans="3:14" x14ac:dyDescent="0.25"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</row>
    <row r="48" spans="3:14" x14ac:dyDescent="0.25">
      <c r="C48" s="217"/>
      <c r="D48" s="217"/>
      <c r="E48" s="217"/>
      <c r="F48" s="217"/>
      <c r="G48" s="217"/>
      <c r="H48" s="217"/>
      <c r="I48" s="217"/>
      <c r="J48" s="217"/>
      <c r="K48" s="217"/>
      <c r="L48" s="217"/>
      <c r="M48" s="217"/>
      <c r="N48" s="217"/>
    </row>
    <row r="49" spans="3:14" x14ac:dyDescent="0.25">
      <c r="C49" s="217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</row>
    <row r="50" spans="3:14" x14ac:dyDescent="0.25"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</row>
    <row r="51" spans="3:14" x14ac:dyDescent="0.25"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</row>
    <row r="52" spans="3:14" x14ac:dyDescent="0.25">
      <c r="C52" s="217"/>
      <c r="D52" s="217"/>
      <c r="E52" s="217"/>
      <c r="F52" s="217"/>
      <c r="G52" s="217"/>
      <c r="H52" s="217"/>
      <c r="I52" s="217"/>
      <c r="J52" s="217"/>
      <c r="K52" s="217"/>
      <c r="L52" s="217"/>
      <c r="M52" s="217"/>
      <c r="N52" s="217"/>
    </row>
    <row r="53" spans="3:14" x14ac:dyDescent="0.25"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</row>
    <row r="54" spans="3:14" x14ac:dyDescent="0.25"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</row>
    <row r="55" spans="3:14" x14ac:dyDescent="0.25">
      <c r="C55" s="217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</row>
    <row r="56" spans="3:14" x14ac:dyDescent="0.25">
      <c r="C56" s="217"/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</row>
    <row r="57" spans="3:14" x14ac:dyDescent="0.25">
      <c r="C57" s="217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</row>
    <row r="58" spans="3:14" x14ac:dyDescent="0.25">
      <c r="C58" s="217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</row>
    <row r="59" spans="3:14" x14ac:dyDescent="0.25">
      <c r="C59" s="217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</row>
    <row r="60" spans="3:14" x14ac:dyDescent="0.25">
      <c r="C60" s="217"/>
      <c r="D60" s="217"/>
      <c r="E60" s="217"/>
      <c r="F60" s="217"/>
      <c r="G60" s="217"/>
      <c r="H60" s="217"/>
      <c r="I60" s="217"/>
      <c r="J60" s="217"/>
      <c r="K60" s="217"/>
      <c r="L60" s="217"/>
      <c r="M60" s="217"/>
      <c r="N60" s="217"/>
    </row>
    <row r="61" spans="3:14" x14ac:dyDescent="0.25">
      <c r="C61" s="217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</row>
    <row r="62" spans="3:14" x14ac:dyDescent="0.25">
      <c r="C62" s="217"/>
      <c r="D62" s="217"/>
      <c r="E62" s="217"/>
      <c r="F62" s="217"/>
      <c r="G62" s="217"/>
      <c r="H62" s="217"/>
      <c r="I62" s="217"/>
      <c r="J62" s="217"/>
      <c r="K62" s="217"/>
      <c r="L62" s="217"/>
      <c r="M62" s="217"/>
      <c r="N62" s="217"/>
    </row>
    <row r="63" spans="3:14" x14ac:dyDescent="0.25">
      <c r="C63" s="217"/>
      <c r="D63" s="217"/>
      <c r="E63" s="217"/>
      <c r="F63" s="217"/>
      <c r="G63" s="217"/>
      <c r="H63" s="217"/>
      <c r="I63" s="217"/>
      <c r="J63" s="217"/>
      <c r="K63" s="217"/>
      <c r="L63" s="217"/>
      <c r="M63" s="217"/>
      <c r="N63" s="217"/>
    </row>
    <row r="64" spans="3:14" x14ac:dyDescent="0.25">
      <c r="C64" s="217"/>
      <c r="D64" s="217"/>
      <c r="E64" s="217"/>
      <c r="F64" s="217"/>
      <c r="G64" s="217"/>
      <c r="H64" s="217"/>
      <c r="I64" s="217"/>
      <c r="J64" s="217"/>
      <c r="K64" s="217"/>
      <c r="L64" s="217"/>
      <c r="M64" s="217"/>
      <c r="N64" s="217"/>
    </row>
    <row r="65" spans="3:14" x14ac:dyDescent="0.25">
      <c r="C65" s="217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</row>
    <row r="66" spans="3:14" x14ac:dyDescent="0.25">
      <c r="C66" s="217"/>
      <c r="D66" s="217"/>
      <c r="E66" s="217"/>
      <c r="F66" s="217"/>
      <c r="G66" s="217"/>
      <c r="H66" s="217"/>
      <c r="I66" s="217"/>
      <c r="J66" s="217"/>
      <c r="K66" s="217"/>
      <c r="L66" s="217"/>
      <c r="M66" s="217"/>
      <c r="N66" s="217"/>
    </row>
    <row r="67" spans="3:14" x14ac:dyDescent="0.25">
      <c r="C67" s="217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</row>
    <row r="68" spans="3:14" x14ac:dyDescent="0.25"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  <c r="N68" s="217"/>
    </row>
    <row r="69" spans="3:14" x14ac:dyDescent="0.25"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</row>
    <row r="70" spans="3:14" x14ac:dyDescent="0.25">
      <c r="C70" s="217"/>
      <c r="D70" s="217"/>
      <c r="E70" s="217"/>
      <c r="F70" s="217"/>
      <c r="G70" s="217"/>
      <c r="H70" s="217"/>
      <c r="I70" s="217"/>
      <c r="J70" s="217"/>
      <c r="K70" s="217"/>
      <c r="L70" s="217"/>
      <c r="M70" s="217"/>
      <c r="N70" s="217"/>
    </row>
    <row r="71" spans="3:14" x14ac:dyDescent="0.25">
      <c r="C71" s="217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</row>
    <row r="72" spans="3:14" x14ac:dyDescent="0.25">
      <c r="C72" s="217"/>
      <c r="D72" s="217"/>
      <c r="E72" s="217"/>
      <c r="F72" s="217"/>
      <c r="G72" s="217"/>
      <c r="H72" s="217"/>
      <c r="I72" s="217"/>
      <c r="J72" s="217"/>
      <c r="K72" s="217"/>
      <c r="L72" s="217"/>
      <c r="M72" s="217"/>
      <c r="N72" s="217"/>
    </row>
    <row r="73" spans="3:14" x14ac:dyDescent="0.25"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</row>
    <row r="74" spans="3:14" x14ac:dyDescent="0.25"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</row>
    <row r="75" spans="3:14" x14ac:dyDescent="0.25">
      <c r="C75" s="217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</row>
    <row r="76" spans="3:14" x14ac:dyDescent="0.25">
      <c r="C76" s="217"/>
      <c r="D76" s="217"/>
      <c r="E76" s="217"/>
      <c r="F76" s="217"/>
      <c r="G76" s="217"/>
      <c r="H76" s="217"/>
      <c r="I76" s="217"/>
      <c r="J76" s="217"/>
      <c r="K76" s="217"/>
      <c r="L76" s="217"/>
      <c r="M76" s="217"/>
      <c r="N76" s="217"/>
    </row>
    <row r="77" spans="3:14" x14ac:dyDescent="0.25">
      <c r="C77" s="217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</row>
    <row r="78" spans="3:14" x14ac:dyDescent="0.25">
      <c r="C78" s="217"/>
      <c r="D78" s="217"/>
      <c r="E78" s="217"/>
      <c r="F78" s="217"/>
      <c r="G78" s="217"/>
      <c r="H78" s="217"/>
      <c r="I78" s="217"/>
      <c r="J78" s="217"/>
      <c r="K78" s="217"/>
      <c r="L78" s="217"/>
      <c r="M78" s="217"/>
      <c r="N78" s="217"/>
    </row>
    <row r="79" spans="3:14" x14ac:dyDescent="0.25">
      <c r="C79" s="217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</row>
    <row r="80" spans="3:14" x14ac:dyDescent="0.25">
      <c r="C80" s="217"/>
      <c r="D80" s="217"/>
      <c r="E80" s="217"/>
      <c r="F80" s="217"/>
      <c r="G80" s="217"/>
      <c r="H80" s="217"/>
      <c r="I80" s="217"/>
      <c r="J80" s="217"/>
      <c r="K80" s="217"/>
      <c r="L80" s="217"/>
      <c r="M80" s="217"/>
      <c r="N80" s="217"/>
    </row>
    <row r="81" spans="3:14" x14ac:dyDescent="0.25">
      <c r="C81" s="217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</row>
    <row r="82" spans="3:14" x14ac:dyDescent="0.25">
      <c r="C82" s="217"/>
      <c r="D82" s="217"/>
      <c r="E82" s="217"/>
      <c r="F82" s="217"/>
      <c r="G82" s="217"/>
      <c r="H82" s="217"/>
      <c r="I82" s="217"/>
      <c r="J82" s="217"/>
      <c r="K82" s="217"/>
      <c r="L82" s="217"/>
      <c r="M82" s="217"/>
      <c r="N82" s="217"/>
    </row>
    <row r="83" spans="3:14" x14ac:dyDescent="0.25">
      <c r="C83" s="217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</row>
    <row r="84" spans="3:14" x14ac:dyDescent="0.25">
      <c r="C84" s="217"/>
      <c r="D84" s="217"/>
      <c r="E84" s="217"/>
      <c r="F84" s="217"/>
      <c r="G84" s="217"/>
      <c r="H84" s="217"/>
      <c r="I84" s="217"/>
      <c r="J84" s="217"/>
      <c r="K84" s="217"/>
      <c r="L84" s="217"/>
      <c r="M84" s="217"/>
      <c r="N84" s="217"/>
    </row>
    <row r="85" spans="3:14" x14ac:dyDescent="0.25">
      <c r="C85" s="217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</row>
    <row r="86" spans="3:14" x14ac:dyDescent="0.25">
      <c r="C86" s="217"/>
      <c r="D86" s="217"/>
      <c r="E86" s="217"/>
      <c r="F86" s="217"/>
      <c r="G86" s="217"/>
      <c r="H86" s="217"/>
      <c r="I86" s="217"/>
      <c r="J86" s="217"/>
      <c r="K86" s="217"/>
      <c r="L86" s="217"/>
      <c r="M86" s="217"/>
      <c r="N86" s="217"/>
    </row>
    <row r="87" spans="3:14" x14ac:dyDescent="0.25">
      <c r="C87" s="217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</row>
    <row r="88" spans="3:14" x14ac:dyDescent="0.25">
      <c r="C88" s="217"/>
      <c r="D88" s="217"/>
      <c r="E88" s="217"/>
      <c r="F88" s="217"/>
      <c r="G88" s="217"/>
      <c r="H88" s="217"/>
      <c r="I88" s="217"/>
      <c r="J88" s="217"/>
      <c r="K88" s="217"/>
      <c r="L88" s="217"/>
      <c r="M88" s="217"/>
      <c r="N88" s="217"/>
    </row>
    <row r="89" spans="3:14" x14ac:dyDescent="0.25">
      <c r="C89" s="217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</row>
    <row r="90" spans="3:14" x14ac:dyDescent="0.25">
      <c r="C90" s="217"/>
      <c r="D90" s="217"/>
      <c r="E90" s="217"/>
      <c r="F90" s="217"/>
      <c r="G90" s="217"/>
      <c r="H90" s="217"/>
      <c r="I90" s="217"/>
      <c r="J90" s="217"/>
      <c r="K90" s="217"/>
      <c r="L90" s="217"/>
      <c r="M90" s="217"/>
      <c r="N90" s="217"/>
    </row>
    <row r="91" spans="3:14" x14ac:dyDescent="0.25">
      <c r="C91" s="217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</row>
    <row r="92" spans="3:14" x14ac:dyDescent="0.25">
      <c r="C92" s="217"/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</row>
    <row r="93" spans="3:14" x14ac:dyDescent="0.25">
      <c r="C93" s="217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</row>
    <row r="94" spans="3:14" x14ac:dyDescent="0.25">
      <c r="C94" s="217"/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</row>
    <row r="95" spans="3:14" x14ac:dyDescent="0.25">
      <c r="C95" s="217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</row>
    <row r="96" spans="3:14" x14ac:dyDescent="0.25">
      <c r="C96" s="217"/>
      <c r="D96" s="217"/>
      <c r="E96" s="217"/>
      <c r="F96" s="217"/>
      <c r="G96" s="217"/>
      <c r="H96" s="217"/>
      <c r="I96" s="217"/>
      <c r="J96" s="217"/>
      <c r="K96" s="217"/>
      <c r="L96" s="217"/>
      <c r="M96" s="217"/>
      <c r="N96" s="217"/>
    </row>
    <row r="97" spans="3:14" x14ac:dyDescent="0.25"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</row>
    <row r="98" spans="3:14" x14ac:dyDescent="0.25">
      <c r="C98" s="217"/>
      <c r="D98" s="217"/>
      <c r="E98" s="217"/>
      <c r="F98" s="217"/>
      <c r="G98" s="217"/>
      <c r="H98" s="217"/>
      <c r="I98" s="217"/>
      <c r="J98" s="217"/>
      <c r="K98" s="217"/>
      <c r="L98" s="217"/>
      <c r="M98" s="217"/>
      <c r="N98" s="217"/>
    </row>
    <row r="99" spans="3:14" x14ac:dyDescent="0.25">
      <c r="C99" s="217"/>
      <c r="D99" s="217"/>
      <c r="E99" s="217"/>
      <c r="F99" s="217"/>
      <c r="G99" s="217"/>
      <c r="H99" s="217"/>
      <c r="I99" s="217"/>
      <c r="J99" s="217"/>
      <c r="K99" s="217"/>
      <c r="L99" s="217"/>
      <c r="M99" s="217"/>
      <c r="N99" s="217"/>
    </row>
    <row r="100" spans="3:14" x14ac:dyDescent="0.25">
      <c r="C100" s="217"/>
      <c r="D100" s="217"/>
      <c r="E100" s="217"/>
      <c r="F100" s="217"/>
      <c r="G100" s="217"/>
      <c r="H100" s="217"/>
      <c r="I100" s="217"/>
      <c r="J100" s="217"/>
      <c r="K100" s="217"/>
      <c r="L100" s="217"/>
      <c r="M100" s="217"/>
      <c r="N100" s="217"/>
    </row>
    <row r="101" spans="3:14" x14ac:dyDescent="0.25">
      <c r="C101" s="217"/>
      <c r="D101" s="217"/>
      <c r="E101" s="217"/>
      <c r="F101" s="217"/>
      <c r="G101" s="217"/>
      <c r="H101" s="217"/>
      <c r="I101" s="217"/>
      <c r="J101" s="217"/>
      <c r="K101" s="217"/>
      <c r="L101" s="217"/>
      <c r="M101" s="217"/>
      <c r="N101" s="217"/>
    </row>
    <row r="102" spans="3:14" x14ac:dyDescent="0.25">
      <c r="C102" s="217"/>
      <c r="D102" s="217"/>
      <c r="E102" s="217"/>
      <c r="F102" s="217"/>
      <c r="G102" s="217"/>
      <c r="H102" s="217"/>
      <c r="I102" s="217"/>
      <c r="J102" s="217"/>
      <c r="K102" s="217"/>
      <c r="L102" s="217"/>
      <c r="M102" s="217"/>
      <c r="N102" s="217"/>
    </row>
    <row r="103" spans="3:14" x14ac:dyDescent="0.25">
      <c r="C103" s="217"/>
      <c r="D103" s="217"/>
      <c r="E103" s="217"/>
      <c r="F103" s="217"/>
      <c r="G103" s="217"/>
      <c r="H103" s="217"/>
      <c r="I103" s="217"/>
      <c r="J103" s="217"/>
      <c r="K103" s="217"/>
      <c r="L103" s="217"/>
      <c r="M103" s="217"/>
      <c r="N103" s="217"/>
    </row>
    <row r="104" spans="3:14" x14ac:dyDescent="0.25">
      <c r="C104" s="217"/>
      <c r="D104" s="217"/>
      <c r="E104" s="217"/>
      <c r="F104" s="217"/>
      <c r="G104" s="217"/>
      <c r="H104" s="217"/>
      <c r="I104" s="217"/>
      <c r="J104" s="217"/>
      <c r="K104" s="217"/>
      <c r="L104" s="217"/>
      <c r="M104" s="217"/>
      <c r="N104" s="217"/>
    </row>
    <row r="105" spans="3:14" x14ac:dyDescent="0.25">
      <c r="C105" s="217"/>
      <c r="D105" s="217"/>
      <c r="E105" s="217"/>
      <c r="F105" s="217"/>
      <c r="G105" s="217"/>
      <c r="H105" s="217"/>
      <c r="I105" s="217"/>
      <c r="J105" s="217"/>
      <c r="K105" s="217"/>
      <c r="L105" s="217"/>
      <c r="M105" s="217"/>
      <c r="N105" s="217"/>
    </row>
    <row r="106" spans="3:14" x14ac:dyDescent="0.25">
      <c r="C106" s="217"/>
      <c r="D106" s="217"/>
      <c r="E106" s="217"/>
      <c r="F106" s="217"/>
      <c r="G106" s="217"/>
      <c r="H106" s="217"/>
      <c r="I106" s="217"/>
      <c r="J106" s="217"/>
      <c r="K106" s="217"/>
      <c r="L106" s="217"/>
      <c r="M106" s="217"/>
      <c r="N106" s="217"/>
    </row>
    <row r="107" spans="3:14" x14ac:dyDescent="0.25">
      <c r="C107" s="217"/>
      <c r="D107" s="217"/>
      <c r="E107" s="217"/>
      <c r="F107" s="217"/>
      <c r="G107" s="217"/>
      <c r="H107" s="217"/>
      <c r="I107" s="217"/>
      <c r="J107" s="217"/>
      <c r="K107" s="217"/>
      <c r="L107" s="217"/>
      <c r="M107" s="217"/>
      <c r="N107" s="217"/>
    </row>
    <row r="108" spans="3:14" x14ac:dyDescent="0.25">
      <c r="C108" s="217"/>
      <c r="D108" s="217"/>
      <c r="E108" s="217"/>
      <c r="F108" s="217"/>
      <c r="G108" s="217"/>
      <c r="H108" s="217"/>
      <c r="I108" s="217"/>
      <c r="J108" s="217"/>
      <c r="K108" s="217"/>
      <c r="L108" s="217"/>
      <c r="M108" s="217"/>
      <c r="N108" s="217"/>
    </row>
    <row r="109" spans="3:14" x14ac:dyDescent="0.25">
      <c r="C109" s="217"/>
      <c r="D109" s="217"/>
      <c r="E109" s="217"/>
      <c r="F109" s="217"/>
      <c r="G109" s="217"/>
      <c r="H109" s="217"/>
      <c r="I109" s="217"/>
      <c r="J109" s="217"/>
      <c r="K109" s="217"/>
      <c r="L109" s="217"/>
      <c r="M109" s="217"/>
      <c r="N109" s="217"/>
    </row>
    <row r="110" spans="3:14" x14ac:dyDescent="0.25">
      <c r="C110" s="217"/>
      <c r="D110" s="217"/>
      <c r="E110" s="217"/>
      <c r="F110" s="217"/>
      <c r="G110" s="217"/>
      <c r="H110" s="217"/>
      <c r="I110" s="217"/>
      <c r="J110" s="217"/>
      <c r="K110" s="217"/>
      <c r="L110" s="217"/>
      <c r="M110" s="217"/>
      <c r="N110" s="217"/>
    </row>
    <row r="111" spans="3:14" x14ac:dyDescent="0.25">
      <c r="C111" s="217"/>
      <c r="D111" s="217"/>
      <c r="E111" s="217"/>
      <c r="F111" s="217"/>
      <c r="G111" s="217"/>
      <c r="H111" s="217"/>
      <c r="I111" s="217"/>
      <c r="J111" s="217"/>
      <c r="K111" s="217"/>
      <c r="L111" s="217"/>
      <c r="M111" s="217"/>
      <c r="N111" s="217"/>
    </row>
    <row r="112" spans="3:14" x14ac:dyDescent="0.25">
      <c r="C112" s="217"/>
      <c r="D112" s="217"/>
      <c r="E112" s="217"/>
      <c r="F112" s="217"/>
      <c r="G112" s="217"/>
      <c r="H112" s="217"/>
      <c r="I112" s="217"/>
      <c r="J112" s="217"/>
      <c r="K112" s="217"/>
      <c r="L112" s="217"/>
      <c r="M112" s="217"/>
      <c r="N112" s="217"/>
    </row>
    <row r="113" spans="3:14" x14ac:dyDescent="0.25">
      <c r="C113" s="217"/>
      <c r="D113" s="217"/>
      <c r="E113" s="217"/>
      <c r="F113" s="217"/>
      <c r="G113" s="217"/>
      <c r="H113" s="217"/>
      <c r="I113" s="217"/>
      <c r="J113" s="217"/>
      <c r="K113" s="217"/>
      <c r="L113" s="217"/>
      <c r="M113" s="217"/>
      <c r="N113" s="217"/>
    </row>
    <row r="114" spans="3:14" x14ac:dyDescent="0.25">
      <c r="C114" s="217"/>
      <c r="D114" s="217"/>
      <c r="E114" s="217"/>
      <c r="F114" s="217"/>
      <c r="G114" s="217"/>
      <c r="H114" s="217"/>
      <c r="I114" s="217"/>
      <c r="J114" s="217"/>
      <c r="K114" s="217"/>
      <c r="L114" s="217"/>
      <c r="M114" s="217"/>
      <c r="N114" s="217"/>
    </row>
    <row r="115" spans="3:14" x14ac:dyDescent="0.25">
      <c r="C115" s="217"/>
      <c r="D115" s="217"/>
      <c r="E115" s="217"/>
      <c r="F115" s="217"/>
      <c r="G115" s="217"/>
      <c r="H115" s="217"/>
      <c r="I115" s="217"/>
      <c r="J115" s="217"/>
      <c r="K115" s="217"/>
      <c r="L115" s="217"/>
      <c r="M115" s="217"/>
      <c r="N115" s="217"/>
    </row>
    <row r="116" spans="3:14" x14ac:dyDescent="0.25">
      <c r="C116" s="217"/>
      <c r="D116" s="217"/>
      <c r="E116" s="217"/>
      <c r="F116" s="217"/>
      <c r="G116" s="217"/>
      <c r="H116" s="217"/>
      <c r="I116" s="217"/>
      <c r="J116" s="217"/>
      <c r="K116" s="217"/>
      <c r="L116" s="217"/>
      <c r="M116" s="217"/>
      <c r="N116" s="217"/>
    </row>
    <row r="117" spans="3:14" x14ac:dyDescent="0.25">
      <c r="C117" s="217"/>
      <c r="D117" s="217"/>
      <c r="E117" s="217"/>
      <c r="F117" s="217"/>
      <c r="G117" s="217"/>
      <c r="H117" s="217"/>
      <c r="I117" s="217"/>
      <c r="J117" s="217"/>
      <c r="K117" s="217"/>
      <c r="L117" s="217"/>
      <c r="M117" s="217"/>
      <c r="N117" s="217"/>
    </row>
    <row r="118" spans="3:14" x14ac:dyDescent="0.25">
      <c r="C118" s="217"/>
      <c r="D118" s="217"/>
      <c r="E118" s="217"/>
      <c r="F118" s="217"/>
      <c r="G118" s="217"/>
      <c r="H118" s="217"/>
      <c r="I118" s="217"/>
      <c r="J118" s="217"/>
      <c r="K118" s="217"/>
      <c r="L118" s="217"/>
      <c r="M118" s="217"/>
      <c r="N118" s="217"/>
    </row>
    <row r="119" spans="3:14" x14ac:dyDescent="0.25">
      <c r="C119" s="217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</row>
    <row r="120" spans="3:14" x14ac:dyDescent="0.25">
      <c r="C120" s="217"/>
      <c r="D120" s="217"/>
      <c r="E120" s="217"/>
      <c r="F120" s="217"/>
      <c r="G120" s="217"/>
      <c r="H120" s="217"/>
      <c r="I120" s="217"/>
      <c r="J120" s="217"/>
      <c r="K120" s="217"/>
      <c r="L120" s="217"/>
      <c r="M120" s="217"/>
      <c r="N120" s="217"/>
    </row>
    <row r="121" spans="3:14" x14ac:dyDescent="0.25"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</row>
    <row r="122" spans="3:14" x14ac:dyDescent="0.25"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</row>
    <row r="123" spans="3:14" x14ac:dyDescent="0.25"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</row>
    <row r="124" spans="3:14" x14ac:dyDescent="0.25"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</row>
    <row r="125" spans="3:14" x14ac:dyDescent="0.25"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</row>
    <row r="126" spans="3:14" x14ac:dyDescent="0.25"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</row>
    <row r="127" spans="3:14" x14ac:dyDescent="0.25">
      <c r="C127" s="217"/>
      <c r="D127" s="217"/>
      <c r="E127" s="217"/>
      <c r="F127" s="217"/>
      <c r="G127" s="217"/>
      <c r="H127" s="217"/>
      <c r="I127" s="217"/>
      <c r="J127" s="217"/>
      <c r="K127" s="217"/>
      <c r="L127" s="217"/>
      <c r="M127" s="217"/>
      <c r="N127" s="217"/>
    </row>
    <row r="128" spans="3:14" x14ac:dyDescent="0.25">
      <c r="C128" s="217"/>
      <c r="D128" s="217"/>
      <c r="E128" s="217"/>
      <c r="F128" s="217"/>
      <c r="G128" s="217"/>
      <c r="H128" s="217"/>
      <c r="I128" s="217"/>
      <c r="J128" s="217"/>
      <c r="K128" s="217"/>
      <c r="L128" s="217"/>
      <c r="M128" s="217"/>
      <c r="N128" s="217"/>
    </row>
    <row r="129" spans="3:14" x14ac:dyDescent="0.25">
      <c r="C129" s="217"/>
      <c r="D129" s="217"/>
      <c r="E129" s="217"/>
      <c r="F129" s="217"/>
      <c r="G129" s="217"/>
      <c r="H129" s="217"/>
      <c r="I129" s="217"/>
      <c r="J129" s="217"/>
      <c r="K129" s="217"/>
      <c r="L129" s="217"/>
      <c r="M129" s="217"/>
      <c r="N129" s="217"/>
    </row>
    <row r="130" spans="3:14" x14ac:dyDescent="0.25">
      <c r="C130" s="217"/>
      <c r="D130" s="217"/>
      <c r="E130" s="217"/>
      <c r="F130" s="217"/>
      <c r="G130" s="217"/>
      <c r="H130" s="217"/>
      <c r="I130" s="217"/>
      <c r="J130" s="217"/>
      <c r="K130" s="217"/>
      <c r="L130" s="217"/>
      <c r="M130" s="217"/>
      <c r="N130" s="217"/>
    </row>
    <row r="131" spans="3:14" x14ac:dyDescent="0.25">
      <c r="C131" s="217"/>
      <c r="D131" s="217"/>
      <c r="E131" s="217"/>
      <c r="F131" s="217"/>
      <c r="G131" s="217"/>
      <c r="H131" s="217"/>
      <c r="I131" s="217"/>
      <c r="J131" s="217"/>
      <c r="K131" s="217"/>
      <c r="L131" s="217"/>
      <c r="M131" s="217"/>
      <c r="N131" s="217"/>
    </row>
    <row r="132" spans="3:14" x14ac:dyDescent="0.25"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</row>
    <row r="133" spans="3:14" x14ac:dyDescent="0.25"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</row>
    <row r="134" spans="3:14" x14ac:dyDescent="0.25"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</row>
    <row r="135" spans="3:14" x14ac:dyDescent="0.25"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</row>
    <row r="136" spans="3:14" x14ac:dyDescent="0.25"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</row>
    <row r="137" spans="3:14" x14ac:dyDescent="0.25"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</row>
    <row r="138" spans="3:14" x14ac:dyDescent="0.25"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17"/>
      <c r="N138" s="217"/>
    </row>
    <row r="139" spans="3:14" x14ac:dyDescent="0.25">
      <c r="C139" s="217"/>
      <c r="D139" s="217"/>
      <c r="E139" s="217"/>
      <c r="F139" s="217"/>
      <c r="G139" s="217"/>
      <c r="H139" s="217"/>
      <c r="I139" s="217"/>
      <c r="J139" s="217"/>
      <c r="K139" s="217"/>
      <c r="L139" s="217"/>
      <c r="M139" s="217"/>
      <c r="N139" s="217"/>
    </row>
    <row r="140" spans="3:14" x14ac:dyDescent="0.25"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</row>
    <row r="141" spans="3:14" x14ac:dyDescent="0.25"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</row>
    <row r="142" spans="3:14" x14ac:dyDescent="0.25"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</row>
    <row r="143" spans="3:14" x14ac:dyDescent="0.25">
      <c r="C143" s="217"/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</row>
    <row r="144" spans="3:14" x14ac:dyDescent="0.25">
      <c r="C144" s="217"/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</row>
    <row r="145" spans="3:14" x14ac:dyDescent="0.25">
      <c r="C145" s="217"/>
      <c r="D145" s="217"/>
      <c r="E145" s="217"/>
      <c r="F145" s="217"/>
      <c r="G145" s="217"/>
      <c r="H145" s="217"/>
      <c r="I145" s="217"/>
      <c r="J145" s="217"/>
      <c r="K145" s="217"/>
      <c r="L145" s="217"/>
      <c r="M145" s="217"/>
      <c r="N145" s="217"/>
    </row>
    <row r="146" spans="3:14" x14ac:dyDescent="0.25">
      <c r="C146" s="217"/>
      <c r="D146" s="217"/>
      <c r="E146" s="217"/>
      <c r="F146" s="217"/>
      <c r="G146" s="217"/>
      <c r="H146" s="217"/>
      <c r="I146" s="217"/>
      <c r="J146" s="217"/>
      <c r="K146" s="217"/>
      <c r="L146" s="217"/>
      <c r="M146" s="217"/>
      <c r="N146" s="217"/>
    </row>
    <row r="147" spans="3:14" x14ac:dyDescent="0.25">
      <c r="C147" s="217"/>
      <c r="D147" s="217"/>
      <c r="E147" s="217"/>
      <c r="F147" s="217"/>
      <c r="G147" s="217"/>
      <c r="H147" s="217"/>
      <c r="I147" s="217"/>
      <c r="J147" s="217"/>
      <c r="K147" s="217"/>
      <c r="L147" s="217"/>
      <c r="M147" s="217"/>
      <c r="N147" s="217"/>
    </row>
    <row r="148" spans="3:14" x14ac:dyDescent="0.25">
      <c r="C148" s="217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</row>
    <row r="149" spans="3:14" x14ac:dyDescent="0.25"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</row>
    <row r="150" spans="3:14" x14ac:dyDescent="0.25">
      <c r="C150" s="217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</row>
    <row r="151" spans="3:14" x14ac:dyDescent="0.25">
      <c r="C151" s="217"/>
      <c r="D151" s="217"/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</row>
    <row r="152" spans="3:14" x14ac:dyDescent="0.25"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</row>
    <row r="153" spans="3:14" x14ac:dyDescent="0.25"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</row>
    <row r="154" spans="3:14" x14ac:dyDescent="0.25"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</row>
    <row r="155" spans="3:14" x14ac:dyDescent="0.25"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</row>
    <row r="156" spans="3:14" x14ac:dyDescent="0.25">
      <c r="C156" s="217"/>
      <c r="D156" s="217"/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</row>
    <row r="157" spans="3:14" x14ac:dyDescent="0.25">
      <c r="C157" s="217"/>
      <c r="D157" s="217"/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</row>
    <row r="158" spans="3:14" x14ac:dyDescent="0.25"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</row>
    <row r="159" spans="3:14" x14ac:dyDescent="0.25"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</row>
    <row r="160" spans="3:14" x14ac:dyDescent="0.25"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</row>
    <row r="161" spans="3:14" x14ac:dyDescent="0.25">
      <c r="C161" s="217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</row>
    <row r="162" spans="3:14" x14ac:dyDescent="0.25">
      <c r="C162" s="217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</row>
    <row r="163" spans="3:14" x14ac:dyDescent="0.25">
      <c r="C163" s="217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</row>
    <row r="164" spans="3:14" x14ac:dyDescent="0.25">
      <c r="C164" s="217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</row>
    <row r="165" spans="3:14" x14ac:dyDescent="0.25">
      <c r="C165" s="217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</row>
    <row r="166" spans="3:14" x14ac:dyDescent="0.25">
      <c r="C166" s="217"/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</row>
    <row r="167" spans="3:14" x14ac:dyDescent="0.25">
      <c r="C167" s="217"/>
      <c r="D167" s="217"/>
      <c r="E167" s="217"/>
      <c r="F167" s="217"/>
      <c r="G167" s="217"/>
      <c r="H167" s="217"/>
      <c r="I167" s="217"/>
      <c r="J167" s="217"/>
      <c r="K167" s="217"/>
      <c r="L167" s="217"/>
      <c r="M167" s="217"/>
      <c r="N167" s="217"/>
    </row>
    <row r="168" spans="3:14" x14ac:dyDescent="0.25">
      <c r="C168" s="217"/>
      <c r="D168" s="217"/>
      <c r="E168" s="217"/>
      <c r="F168" s="217"/>
      <c r="G168" s="217"/>
      <c r="H168" s="217"/>
      <c r="I168" s="217"/>
      <c r="J168" s="217"/>
      <c r="K168" s="217"/>
      <c r="L168" s="217"/>
      <c r="M168" s="217"/>
      <c r="N168" s="217"/>
    </row>
    <row r="169" spans="3:14" x14ac:dyDescent="0.25">
      <c r="C169" s="217"/>
      <c r="D169" s="217"/>
      <c r="E169" s="217"/>
      <c r="F169" s="217"/>
      <c r="G169" s="217"/>
      <c r="H169" s="217"/>
      <c r="I169" s="217"/>
      <c r="J169" s="217"/>
      <c r="K169" s="217"/>
      <c r="L169" s="217"/>
      <c r="M169" s="217"/>
      <c r="N169" s="217"/>
    </row>
    <row r="170" spans="3:14" x14ac:dyDescent="0.25">
      <c r="C170" s="217"/>
      <c r="D170" s="217"/>
      <c r="E170" s="217"/>
      <c r="F170" s="217"/>
      <c r="G170" s="217"/>
      <c r="H170" s="217"/>
      <c r="I170" s="217"/>
      <c r="J170" s="217"/>
      <c r="K170" s="217"/>
      <c r="L170" s="217"/>
      <c r="M170" s="217"/>
      <c r="N170" s="217"/>
    </row>
    <row r="171" spans="3:14" x14ac:dyDescent="0.25">
      <c r="C171" s="217"/>
      <c r="D171" s="217"/>
      <c r="E171" s="217"/>
      <c r="F171" s="217"/>
      <c r="G171" s="217"/>
      <c r="H171" s="217"/>
      <c r="I171" s="217"/>
      <c r="J171" s="217"/>
      <c r="K171" s="217"/>
      <c r="L171" s="217"/>
      <c r="M171" s="217"/>
      <c r="N171" s="217"/>
    </row>
    <row r="172" spans="3:14" x14ac:dyDescent="0.25">
      <c r="C172" s="217"/>
      <c r="D172" s="217"/>
      <c r="E172" s="217"/>
      <c r="F172" s="217"/>
      <c r="G172" s="217"/>
      <c r="H172" s="217"/>
      <c r="I172" s="217"/>
      <c r="J172" s="217"/>
      <c r="K172" s="217"/>
      <c r="L172" s="217"/>
      <c r="M172" s="217"/>
      <c r="N172" s="217"/>
    </row>
    <row r="173" spans="3:14" x14ac:dyDescent="0.25">
      <c r="C173" s="217"/>
      <c r="D173" s="217"/>
      <c r="E173" s="217"/>
      <c r="F173" s="217"/>
      <c r="G173" s="217"/>
      <c r="H173" s="217"/>
      <c r="I173" s="217"/>
      <c r="J173" s="217"/>
      <c r="K173" s="217"/>
      <c r="L173" s="217"/>
      <c r="M173" s="217"/>
      <c r="N173" s="217"/>
    </row>
    <row r="174" spans="3:14" x14ac:dyDescent="0.25">
      <c r="C174" s="217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</row>
    <row r="175" spans="3:14" x14ac:dyDescent="0.25">
      <c r="C175" s="217"/>
      <c r="D175" s="217"/>
      <c r="E175" s="217"/>
      <c r="F175" s="217"/>
      <c r="G175" s="217"/>
      <c r="H175" s="217"/>
      <c r="I175" s="217"/>
      <c r="J175" s="217"/>
      <c r="K175" s="217"/>
      <c r="L175" s="217"/>
      <c r="M175" s="217"/>
      <c r="N175" s="217"/>
    </row>
    <row r="176" spans="3:14" x14ac:dyDescent="0.25">
      <c r="C176" s="217"/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</row>
    <row r="177" spans="3:14" x14ac:dyDescent="0.25">
      <c r="C177" s="217"/>
      <c r="D177" s="217"/>
      <c r="E177" s="217"/>
      <c r="F177" s="217"/>
      <c r="G177" s="217"/>
      <c r="H177" s="217"/>
      <c r="I177" s="217"/>
      <c r="J177" s="217"/>
      <c r="K177" s="217"/>
      <c r="L177" s="217"/>
      <c r="M177" s="217"/>
      <c r="N177" s="217"/>
    </row>
    <row r="178" spans="3:14" x14ac:dyDescent="0.25">
      <c r="C178" s="217"/>
      <c r="D178" s="217"/>
      <c r="E178" s="217"/>
      <c r="F178" s="217"/>
      <c r="G178" s="217"/>
      <c r="H178" s="217"/>
      <c r="I178" s="217"/>
      <c r="J178" s="217"/>
      <c r="K178" s="217"/>
      <c r="L178" s="217"/>
      <c r="M178" s="217"/>
      <c r="N178" s="217"/>
    </row>
    <row r="179" spans="3:14" x14ac:dyDescent="0.25">
      <c r="C179" s="217"/>
      <c r="D179" s="217"/>
      <c r="E179" s="217"/>
      <c r="F179" s="217"/>
      <c r="G179" s="217"/>
      <c r="H179" s="217"/>
      <c r="I179" s="217"/>
      <c r="J179" s="217"/>
      <c r="K179" s="217"/>
      <c r="L179" s="217"/>
      <c r="M179" s="217"/>
      <c r="N179" s="217"/>
    </row>
    <row r="180" spans="3:14" x14ac:dyDescent="0.25">
      <c r="C180" s="217"/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</row>
    <row r="181" spans="3:14" x14ac:dyDescent="0.25">
      <c r="C181" s="217"/>
      <c r="D181" s="217"/>
      <c r="E181" s="217"/>
      <c r="F181" s="217"/>
      <c r="G181" s="217"/>
      <c r="H181" s="217"/>
      <c r="I181" s="217"/>
      <c r="J181" s="217"/>
      <c r="K181" s="217"/>
      <c r="L181" s="217"/>
      <c r="M181" s="217"/>
      <c r="N181" s="217"/>
    </row>
    <row r="182" spans="3:14" x14ac:dyDescent="0.25">
      <c r="C182" s="217"/>
      <c r="D182" s="217"/>
      <c r="E182" s="217"/>
      <c r="F182" s="217"/>
      <c r="G182" s="217"/>
      <c r="H182" s="217"/>
      <c r="I182" s="217"/>
      <c r="J182" s="217"/>
      <c r="K182" s="217"/>
      <c r="L182" s="217"/>
      <c r="M182" s="217"/>
      <c r="N182" s="217"/>
    </row>
    <row r="183" spans="3:14" x14ac:dyDescent="0.25">
      <c r="C183" s="217"/>
      <c r="D183" s="217"/>
      <c r="E183" s="217"/>
      <c r="F183" s="217"/>
      <c r="G183" s="217"/>
      <c r="H183" s="217"/>
      <c r="I183" s="217"/>
      <c r="J183" s="217"/>
      <c r="K183" s="217"/>
      <c r="L183" s="217"/>
      <c r="M183" s="217"/>
      <c r="N183" s="217"/>
    </row>
    <row r="184" spans="3:14" x14ac:dyDescent="0.25">
      <c r="C184" s="217"/>
      <c r="D184" s="217"/>
      <c r="E184" s="217"/>
      <c r="F184" s="217"/>
      <c r="G184" s="217"/>
      <c r="H184" s="217"/>
      <c r="I184" s="217"/>
      <c r="J184" s="217"/>
      <c r="K184" s="217"/>
      <c r="L184" s="217"/>
      <c r="M184" s="217"/>
      <c r="N184" s="217"/>
    </row>
    <row r="185" spans="3:14" x14ac:dyDescent="0.25">
      <c r="C185" s="217"/>
      <c r="D185" s="217"/>
      <c r="E185" s="217"/>
      <c r="F185" s="217"/>
      <c r="G185" s="217"/>
      <c r="H185" s="217"/>
      <c r="I185" s="217"/>
      <c r="J185" s="217"/>
      <c r="K185" s="217"/>
      <c r="L185" s="217"/>
      <c r="M185" s="217"/>
      <c r="N185" s="217"/>
    </row>
    <row r="186" spans="3:14" x14ac:dyDescent="0.25">
      <c r="C186" s="217"/>
      <c r="D186" s="217"/>
      <c r="E186" s="217"/>
      <c r="F186" s="217"/>
      <c r="G186" s="217"/>
      <c r="H186" s="217"/>
      <c r="I186" s="217"/>
      <c r="J186" s="217"/>
      <c r="K186" s="217"/>
      <c r="L186" s="217"/>
      <c r="M186" s="217"/>
      <c r="N186" s="217"/>
    </row>
    <row r="187" spans="3:14" x14ac:dyDescent="0.25">
      <c r="C187" s="217"/>
      <c r="D187" s="217"/>
      <c r="E187" s="217"/>
      <c r="F187" s="217"/>
      <c r="G187" s="217"/>
      <c r="H187" s="217"/>
      <c r="I187" s="217"/>
      <c r="J187" s="217"/>
      <c r="K187" s="217"/>
      <c r="L187" s="217"/>
      <c r="M187" s="217"/>
      <c r="N187" s="217"/>
    </row>
    <row r="188" spans="3:14" x14ac:dyDescent="0.25">
      <c r="C188" s="217"/>
      <c r="D188" s="217"/>
      <c r="E188" s="217"/>
      <c r="F188" s="217"/>
      <c r="G188" s="217"/>
      <c r="H188" s="217"/>
      <c r="I188" s="217"/>
      <c r="J188" s="217"/>
      <c r="K188" s="217"/>
      <c r="L188" s="217"/>
      <c r="M188" s="217"/>
      <c r="N188" s="217"/>
    </row>
    <row r="189" spans="3:14" x14ac:dyDescent="0.25">
      <c r="C189" s="217"/>
      <c r="D189" s="217"/>
      <c r="E189" s="217"/>
      <c r="F189" s="217"/>
      <c r="G189" s="217"/>
      <c r="H189" s="217"/>
      <c r="I189" s="217"/>
      <c r="J189" s="217"/>
      <c r="K189" s="217"/>
      <c r="L189" s="217"/>
      <c r="M189" s="217"/>
      <c r="N189" s="217"/>
    </row>
    <row r="190" spans="3:14" x14ac:dyDescent="0.25">
      <c r="C190" s="217"/>
      <c r="D190" s="217"/>
      <c r="E190" s="217"/>
      <c r="F190" s="217"/>
      <c r="G190" s="217"/>
      <c r="H190" s="217"/>
      <c r="I190" s="217"/>
      <c r="J190" s="217"/>
      <c r="K190" s="217"/>
      <c r="L190" s="217"/>
      <c r="M190" s="217"/>
      <c r="N190" s="217"/>
    </row>
    <row r="191" spans="3:14" x14ac:dyDescent="0.25">
      <c r="C191" s="217"/>
      <c r="D191" s="217"/>
      <c r="E191" s="217"/>
      <c r="F191" s="217"/>
      <c r="G191" s="217"/>
      <c r="H191" s="217"/>
      <c r="I191" s="217"/>
      <c r="J191" s="217"/>
      <c r="K191" s="217"/>
      <c r="L191" s="217"/>
      <c r="M191" s="217"/>
      <c r="N191" s="217"/>
    </row>
    <row r="192" spans="3:14" x14ac:dyDescent="0.25">
      <c r="C192" s="217"/>
      <c r="D192" s="217"/>
      <c r="E192" s="217"/>
      <c r="F192" s="217"/>
      <c r="G192" s="217"/>
      <c r="H192" s="217"/>
      <c r="I192" s="217"/>
      <c r="J192" s="217"/>
      <c r="K192" s="217"/>
      <c r="L192" s="217"/>
      <c r="M192" s="217"/>
      <c r="N192" s="217"/>
    </row>
    <row r="193" spans="3:14" x14ac:dyDescent="0.25">
      <c r="C193" s="217"/>
      <c r="D193" s="217"/>
      <c r="E193" s="217"/>
      <c r="F193" s="217"/>
      <c r="G193" s="217"/>
      <c r="H193" s="217"/>
      <c r="I193" s="217"/>
      <c r="J193" s="217"/>
      <c r="K193" s="217"/>
      <c r="L193" s="217"/>
      <c r="M193" s="217"/>
      <c r="N193" s="217"/>
    </row>
    <row r="194" spans="3:14" x14ac:dyDescent="0.25">
      <c r="C194" s="217"/>
      <c r="D194" s="217"/>
      <c r="E194" s="217"/>
      <c r="F194" s="217"/>
      <c r="G194" s="217"/>
      <c r="H194" s="217"/>
      <c r="I194" s="217"/>
      <c r="J194" s="217"/>
      <c r="K194" s="217"/>
      <c r="L194" s="217"/>
      <c r="M194" s="217"/>
      <c r="N194" s="217"/>
    </row>
    <row r="195" spans="3:14" x14ac:dyDescent="0.25">
      <c r="C195" s="217"/>
      <c r="D195" s="217"/>
      <c r="E195" s="217"/>
      <c r="F195" s="217"/>
      <c r="G195" s="217"/>
      <c r="H195" s="217"/>
      <c r="I195" s="217"/>
      <c r="J195" s="217"/>
      <c r="K195" s="217"/>
      <c r="L195" s="217"/>
      <c r="M195" s="217"/>
      <c r="N195" s="217"/>
    </row>
    <row r="196" spans="3:14" x14ac:dyDescent="0.25">
      <c r="C196" s="217"/>
      <c r="D196" s="217"/>
      <c r="E196" s="217"/>
      <c r="F196" s="217"/>
      <c r="G196" s="217"/>
      <c r="H196" s="217"/>
      <c r="I196" s="217"/>
      <c r="J196" s="217"/>
      <c r="K196" s="217"/>
      <c r="L196" s="217"/>
      <c r="M196" s="217"/>
      <c r="N196" s="217"/>
    </row>
    <row r="197" spans="3:14" x14ac:dyDescent="0.25">
      <c r="C197" s="217"/>
      <c r="D197" s="217"/>
      <c r="E197" s="217"/>
      <c r="F197" s="217"/>
      <c r="G197" s="217"/>
      <c r="H197" s="217"/>
      <c r="I197" s="217"/>
      <c r="J197" s="217"/>
      <c r="K197" s="217"/>
      <c r="L197" s="217"/>
      <c r="M197" s="217"/>
      <c r="N197" s="217"/>
    </row>
    <row r="198" spans="3:14" x14ac:dyDescent="0.25">
      <c r="C198" s="217"/>
      <c r="D198" s="217"/>
      <c r="E198" s="217"/>
      <c r="F198" s="217"/>
      <c r="G198" s="217"/>
      <c r="H198" s="217"/>
      <c r="I198" s="217"/>
      <c r="J198" s="217"/>
      <c r="K198" s="217"/>
      <c r="L198" s="217"/>
      <c r="M198" s="217"/>
      <c r="N198" s="217"/>
    </row>
    <row r="199" spans="3:14" x14ac:dyDescent="0.25">
      <c r="C199" s="217"/>
      <c r="D199" s="217"/>
      <c r="E199" s="217"/>
      <c r="F199" s="217"/>
      <c r="G199" s="217"/>
      <c r="H199" s="217"/>
      <c r="I199" s="217"/>
      <c r="J199" s="217"/>
      <c r="K199" s="217"/>
      <c r="L199" s="217"/>
      <c r="M199" s="217"/>
      <c r="N199" s="217"/>
    </row>
    <row r="200" spans="3:14" x14ac:dyDescent="0.25">
      <c r="C200" s="217"/>
      <c r="D200" s="217"/>
      <c r="E200" s="217"/>
      <c r="F200" s="217"/>
      <c r="G200" s="217"/>
      <c r="H200" s="217"/>
      <c r="I200" s="217"/>
      <c r="J200" s="217"/>
      <c r="K200" s="217"/>
      <c r="L200" s="217"/>
      <c r="M200" s="217"/>
      <c r="N200" s="217"/>
    </row>
    <row r="201" spans="3:14" x14ac:dyDescent="0.25">
      <c r="C201" s="217"/>
      <c r="D201" s="217"/>
      <c r="E201" s="217"/>
      <c r="F201" s="217"/>
      <c r="G201" s="217"/>
      <c r="H201" s="217"/>
      <c r="I201" s="217"/>
      <c r="J201" s="217"/>
      <c r="K201" s="217"/>
      <c r="L201" s="217"/>
      <c r="M201" s="217"/>
      <c r="N201" s="217"/>
    </row>
    <row r="202" spans="3:14" x14ac:dyDescent="0.25">
      <c r="C202" s="217"/>
      <c r="D202" s="217"/>
      <c r="E202" s="217"/>
      <c r="F202" s="217"/>
      <c r="G202" s="217"/>
      <c r="H202" s="217"/>
      <c r="I202" s="217"/>
      <c r="J202" s="217"/>
      <c r="K202" s="217"/>
      <c r="L202" s="217"/>
      <c r="M202" s="217"/>
      <c r="N202" s="217"/>
    </row>
    <row r="203" spans="3:14" x14ac:dyDescent="0.25">
      <c r="C203" s="217"/>
      <c r="D203" s="217"/>
      <c r="E203" s="217"/>
      <c r="F203" s="217"/>
      <c r="G203" s="217"/>
      <c r="H203" s="217"/>
      <c r="I203" s="217"/>
      <c r="J203" s="217"/>
      <c r="K203" s="217"/>
      <c r="L203" s="217"/>
      <c r="M203" s="217"/>
      <c r="N203" s="217"/>
    </row>
    <row r="204" spans="3:14" x14ac:dyDescent="0.25">
      <c r="C204" s="217"/>
      <c r="D204" s="217"/>
      <c r="E204" s="217"/>
      <c r="F204" s="217"/>
      <c r="G204" s="217"/>
      <c r="H204" s="217"/>
      <c r="I204" s="217"/>
      <c r="J204" s="217"/>
      <c r="K204" s="217"/>
      <c r="L204" s="217"/>
      <c r="M204" s="217"/>
      <c r="N204" s="217"/>
    </row>
    <row r="205" spans="3:14" x14ac:dyDescent="0.25">
      <c r="C205" s="217"/>
      <c r="D205" s="217"/>
      <c r="E205" s="217"/>
      <c r="F205" s="217"/>
      <c r="G205" s="217"/>
      <c r="H205" s="217"/>
      <c r="I205" s="217"/>
      <c r="J205" s="217"/>
      <c r="K205" s="217"/>
      <c r="L205" s="217"/>
      <c r="M205" s="217"/>
      <c r="N205" s="217"/>
    </row>
    <row r="206" spans="3:14" x14ac:dyDescent="0.25">
      <c r="C206" s="217"/>
      <c r="D206" s="217"/>
      <c r="E206" s="217"/>
      <c r="F206" s="217"/>
      <c r="G206" s="217"/>
      <c r="H206" s="217"/>
      <c r="I206" s="217"/>
      <c r="J206" s="217"/>
      <c r="K206" s="217"/>
      <c r="L206" s="217"/>
      <c r="M206" s="217"/>
      <c r="N206" s="217"/>
    </row>
    <row r="207" spans="3:14" x14ac:dyDescent="0.25">
      <c r="C207" s="217"/>
      <c r="D207" s="217"/>
      <c r="E207" s="217"/>
      <c r="F207" s="217"/>
      <c r="G207" s="217"/>
      <c r="H207" s="217"/>
      <c r="I207" s="217"/>
      <c r="J207" s="217"/>
      <c r="K207" s="217"/>
      <c r="L207" s="217"/>
      <c r="M207" s="217"/>
      <c r="N207" s="217"/>
    </row>
    <row r="208" spans="3:14" x14ac:dyDescent="0.25">
      <c r="C208" s="217"/>
      <c r="D208" s="217"/>
      <c r="E208" s="217"/>
      <c r="F208" s="217"/>
      <c r="G208" s="217"/>
      <c r="H208" s="217"/>
      <c r="I208" s="217"/>
      <c r="J208" s="217"/>
      <c r="K208" s="217"/>
      <c r="L208" s="217"/>
      <c r="M208" s="217"/>
      <c r="N208" s="217"/>
    </row>
    <row r="209" spans="3:14" x14ac:dyDescent="0.25">
      <c r="C209" s="217"/>
      <c r="D209" s="217"/>
      <c r="E209" s="217"/>
      <c r="F209" s="217"/>
      <c r="G209" s="217"/>
      <c r="H209" s="217"/>
      <c r="I209" s="217"/>
      <c r="J209" s="217"/>
      <c r="K209" s="217"/>
      <c r="L209" s="217"/>
      <c r="M209" s="217"/>
      <c r="N209" s="217"/>
    </row>
    <row r="210" spans="3:14" x14ac:dyDescent="0.25">
      <c r="C210" s="217"/>
      <c r="D210" s="217"/>
      <c r="E210" s="217"/>
      <c r="F210" s="217"/>
      <c r="G210" s="217"/>
      <c r="H210" s="217"/>
      <c r="I210" s="217"/>
      <c r="J210" s="217"/>
      <c r="K210" s="217"/>
      <c r="L210" s="217"/>
      <c r="M210" s="217"/>
      <c r="N210" s="217"/>
    </row>
    <row r="211" spans="3:14" x14ac:dyDescent="0.25">
      <c r="C211" s="217"/>
      <c r="D211" s="217"/>
      <c r="E211" s="217"/>
      <c r="F211" s="217"/>
      <c r="G211" s="217"/>
      <c r="H211" s="217"/>
      <c r="I211" s="217"/>
      <c r="J211" s="217"/>
      <c r="K211" s="217"/>
      <c r="L211" s="217"/>
      <c r="M211" s="217"/>
      <c r="N211" s="217"/>
    </row>
    <row r="212" spans="3:14" x14ac:dyDescent="0.25">
      <c r="C212" s="217"/>
      <c r="D212" s="217"/>
      <c r="E212" s="217"/>
      <c r="F212" s="217"/>
      <c r="G212" s="217"/>
      <c r="H212" s="217"/>
      <c r="I212" s="217"/>
      <c r="J212" s="217"/>
      <c r="K212" s="217"/>
      <c r="L212" s="217"/>
      <c r="M212" s="217"/>
      <c r="N212" s="217"/>
    </row>
    <row r="213" spans="3:14" x14ac:dyDescent="0.25">
      <c r="C213" s="217"/>
      <c r="D213" s="217"/>
      <c r="E213" s="217"/>
      <c r="F213" s="217"/>
      <c r="G213" s="217"/>
      <c r="H213" s="217"/>
      <c r="I213" s="217"/>
      <c r="J213" s="217"/>
      <c r="K213" s="217"/>
      <c r="L213" s="217"/>
      <c r="M213" s="217"/>
      <c r="N213" s="217"/>
    </row>
    <row r="214" spans="3:14" x14ac:dyDescent="0.25">
      <c r="C214" s="217"/>
      <c r="D214" s="217"/>
      <c r="E214" s="217"/>
      <c r="F214" s="217"/>
      <c r="G214" s="217"/>
      <c r="H214" s="217"/>
      <c r="I214" s="217"/>
      <c r="J214" s="217"/>
      <c r="K214" s="217"/>
      <c r="L214" s="217"/>
      <c r="M214" s="217"/>
      <c r="N214" s="217"/>
    </row>
    <row r="215" spans="3:14" x14ac:dyDescent="0.25">
      <c r="C215" s="217"/>
      <c r="D215" s="217"/>
      <c r="E215" s="217"/>
      <c r="F215" s="217"/>
      <c r="G215" s="217"/>
      <c r="H215" s="217"/>
      <c r="I215" s="217"/>
      <c r="J215" s="217"/>
      <c r="K215" s="217"/>
      <c r="L215" s="217"/>
      <c r="M215" s="217"/>
      <c r="N215" s="217"/>
    </row>
    <row r="216" spans="3:14" x14ac:dyDescent="0.25">
      <c r="C216" s="217"/>
      <c r="D216" s="217"/>
      <c r="E216" s="217"/>
      <c r="F216" s="217"/>
      <c r="G216" s="217"/>
      <c r="H216" s="217"/>
      <c r="I216" s="217"/>
      <c r="J216" s="217"/>
      <c r="K216" s="217"/>
      <c r="L216" s="217"/>
      <c r="M216" s="217"/>
      <c r="N216" s="217"/>
    </row>
    <row r="217" spans="3:14" x14ac:dyDescent="0.25">
      <c r="C217" s="217"/>
      <c r="D217" s="217"/>
      <c r="E217" s="217"/>
      <c r="F217" s="217"/>
      <c r="G217" s="217"/>
      <c r="H217" s="217"/>
      <c r="I217" s="217"/>
      <c r="J217" s="217"/>
      <c r="K217" s="217"/>
      <c r="L217" s="217"/>
      <c r="M217" s="217"/>
      <c r="N217" s="217"/>
    </row>
    <row r="218" spans="3:14" x14ac:dyDescent="0.25">
      <c r="C218" s="217"/>
      <c r="D218" s="217"/>
      <c r="E218" s="217"/>
      <c r="F218" s="217"/>
      <c r="G218" s="217"/>
      <c r="H218" s="217"/>
      <c r="I218" s="217"/>
      <c r="J218" s="217"/>
      <c r="K218" s="217"/>
      <c r="L218" s="217"/>
      <c r="M218" s="217"/>
      <c r="N218" s="217"/>
    </row>
    <row r="219" spans="3:14" x14ac:dyDescent="0.25">
      <c r="C219" s="217"/>
      <c r="D219" s="217"/>
      <c r="E219" s="217"/>
      <c r="F219" s="217"/>
      <c r="G219" s="217"/>
      <c r="H219" s="217"/>
      <c r="I219" s="217"/>
      <c r="J219" s="217"/>
      <c r="K219" s="217"/>
      <c r="L219" s="217"/>
      <c r="M219" s="217"/>
      <c r="N219" s="217"/>
    </row>
    <row r="220" spans="3:14" x14ac:dyDescent="0.25">
      <c r="C220" s="217"/>
      <c r="D220" s="217"/>
      <c r="E220" s="217"/>
      <c r="F220" s="217"/>
      <c r="G220" s="217"/>
      <c r="H220" s="217"/>
      <c r="I220" s="217"/>
      <c r="J220" s="217"/>
      <c r="K220" s="217"/>
      <c r="L220" s="217"/>
      <c r="M220" s="217"/>
      <c r="N220" s="217"/>
    </row>
    <row r="221" spans="3:14" x14ac:dyDescent="0.25">
      <c r="C221" s="217"/>
      <c r="D221" s="217"/>
      <c r="E221" s="217"/>
      <c r="F221" s="217"/>
      <c r="G221" s="217"/>
      <c r="H221" s="217"/>
      <c r="I221" s="217"/>
      <c r="J221" s="217"/>
      <c r="K221" s="217"/>
      <c r="L221" s="217"/>
      <c r="M221" s="217"/>
      <c r="N221" s="217"/>
    </row>
    <row r="222" spans="3:14" x14ac:dyDescent="0.25">
      <c r="C222" s="217"/>
      <c r="D222" s="217"/>
      <c r="E222" s="217"/>
      <c r="F222" s="217"/>
      <c r="G222" s="217"/>
      <c r="H222" s="217"/>
      <c r="I222" s="217"/>
      <c r="J222" s="217"/>
      <c r="K222" s="217"/>
      <c r="L222" s="217"/>
      <c r="M222" s="217"/>
      <c r="N222" s="217"/>
    </row>
    <row r="223" spans="3:14" x14ac:dyDescent="0.25">
      <c r="C223" s="217"/>
      <c r="D223" s="217"/>
      <c r="E223" s="217"/>
      <c r="F223" s="217"/>
      <c r="G223" s="217"/>
      <c r="H223" s="217"/>
      <c r="I223" s="217"/>
      <c r="J223" s="217"/>
      <c r="K223" s="217"/>
      <c r="L223" s="217"/>
      <c r="M223" s="217"/>
      <c r="N223" s="217"/>
    </row>
    <row r="224" spans="3:14" x14ac:dyDescent="0.25">
      <c r="C224" s="217"/>
      <c r="D224" s="217"/>
      <c r="E224" s="217"/>
      <c r="F224" s="217"/>
      <c r="G224" s="217"/>
      <c r="H224" s="217"/>
      <c r="I224" s="217"/>
      <c r="J224" s="217"/>
      <c r="K224" s="217"/>
      <c r="L224" s="217"/>
      <c r="M224" s="217"/>
      <c r="N224" s="217"/>
    </row>
    <row r="225" spans="3:14" x14ac:dyDescent="0.25">
      <c r="C225" s="217"/>
      <c r="D225" s="217"/>
      <c r="E225" s="217"/>
      <c r="F225" s="217"/>
      <c r="G225" s="217"/>
      <c r="H225" s="217"/>
      <c r="I225" s="217"/>
      <c r="J225" s="217"/>
      <c r="K225" s="217"/>
      <c r="L225" s="217"/>
      <c r="M225" s="217"/>
      <c r="N225" s="217"/>
    </row>
    <row r="226" spans="3:14" x14ac:dyDescent="0.25">
      <c r="C226" s="217"/>
      <c r="D226" s="217"/>
      <c r="E226" s="217"/>
      <c r="F226" s="217"/>
      <c r="G226" s="217"/>
      <c r="H226" s="217"/>
      <c r="I226" s="217"/>
      <c r="J226" s="217"/>
      <c r="K226" s="217"/>
      <c r="L226" s="217"/>
      <c r="M226" s="217"/>
      <c r="N226" s="217"/>
    </row>
    <row r="227" spans="3:14" x14ac:dyDescent="0.25">
      <c r="C227" s="217"/>
      <c r="D227" s="217"/>
      <c r="E227" s="217"/>
      <c r="F227" s="217"/>
      <c r="G227" s="217"/>
      <c r="H227" s="217"/>
      <c r="I227" s="217"/>
      <c r="J227" s="217"/>
      <c r="K227" s="217"/>
      <c r="L227" s="217"/>
      <c r="M227" s="217"/>
      <c r="N227" s="217"/>
    </row>
    <row r="228" spans="3:14" x14ac:dyDescent="0.25">
      <c r="C228" s="217"/>
      <c r="D228" s="217"/>
      <c r="E228" s="217"/>
      <c r="F228" s="217"/>
      <c r="G228" s="217"/>
      <c r="H228" s="217"/>
      <c r="I228" s="217"/>
      <c r="J228" s="217"/>
      <c r="K228" s="217"/>
      <c r="L228" s="217"/>
      <c r="M228" s="217"/>
      <c r="N228" s="217"/>
    </row>
    <row r="229" spans="3:14" x14ac:dyDescent="0.25">
      <c r="C229" s="217"/>
      <c r="D229" s="217"/>
      <c r="E229" s="217"/>
      <c r="F229" s="217"/>
      <c r="G229" s="217"/>
      <c r="H229" s="217"/>
      <c r="I229" s="217"/>
      <c r="J229" s="217"/>
      <c r="K229" s="217"/>
      <c r="L229" s="217"/>
      <c r="M229" s="217"/>
      <c r="N229" s="217"/>
    </row>
    <row r="230" spans="3:14" x14ac:dyDescent="0.25">
      <c r="C230" s="217"/>
      <c r="D230" s="217"/>
      <c r="E230" s="217"/>
      <c r="F230" s="217"/>
      <c r="G230" s="217"/>
      <c r="H230" s="217"/>
      <c r="I230" s="217"/>
      <c r="J230" s="217"/>
      <c r="K230" s="217"/>
      <c r="L230" s="217"/>
      <c r="M230" s="217"/>
      <c r="N230" s="217"/>
    </row>
    <row r="231" spans="3:14" x14ac:dyDescent="0.25">
      <c r="C231" s="217"/>
      <c r="D231" s="217"/>
      <c r="E231" s="217"/>
      <c r="F231" s="217"/>
      <c r="G231" s="217"/>
      <c r="H231" s="217"/>
      <c r="I231" s="217"/>
      <c r="J231" s="217"/>
      <c r="K231" s="217"/>
      <c r="L231" s="217"/>
      <c r="M231" s="217"/>
      <c r="N231" s="217"/>
    </row>
    <row r="232" spans="3:14" x14ac:dyDescent="0.25">
      <c r="C232" s="217"/>
      <c r="D232" s="217"/>
      <c r="E232" s="217"/>
      <c r="F232" s="217"/>
      <c r="G232" s="217"/>
      <c r="H232" s="217"/>
      <c r="I232" s="217"/>
      <c r="J232" s="217"/>
      <c r="K232" s="217"/>
      <c r="L232" s="217"/>
      <c r="M232" s="217"/>
      <c r="N232" s="217"/>
    </row>
    <row r="233" spans="3:14" x14ac:dyDescent="0.25">
      <c r="C233" s="217"/>
      <c r="D233" s="217"/>
      <c r="E233" s="217"/>
      <c r="F233" s="217"/>
      <c r="G233" s="217"/>
      <c r="H233" s="217"/>
      <c r="I233" s="217"/>
      <c r="J233" s="217"/>
      <c r="K233" s="217"/>
      <c r="L233" s="217"/>
      <c r="M233" s="217"/>
      <c r="N233" s="217"/>
    </row>
    <row r="234" spans="3:14" x14ac:dyDescent="0.25">
      <c r="C234" s="217"/>
      <c r="D234" s="217"/>
      <c r="E234" s="217"/>
      <c r="F234" s="217"/>
      <c r="G234" s="217"/>
      <c r="H234" s="217"/>
      <c r="I234" s="217"/>
      <c r="J234" s="217"/>
      <c r="K234" s="217"/>
      <c r="L234" s="217"/>
      <c r="M234" s="217"/>
      <c r="N234" s="217"/>
    </row>
    <row r="235" spans="3:14" x14ac:dyDescent="0.25">
      <c r="C235" s="217"/>
      <c r="D235" s="217"/>
      <c r="E235" s="217"/>
      <c r="F235" s="217"/>
      <c r="G235" s="217"/>
      <c r="H235" s="217"/>
      <c r="I235" s="217"/>
      <c r="J235" s="217"/>
      <c r="K235" s="217"/>
      <c r="L235" s="217"/>
      <c r="M235" s="217"/>
      <c r="N235" s="217"/>
    </row>
    <row r="236" spans="3:14" x14ac:dyDescent="0.25">
      <c r="C236" s="217"/>
      <c r="D236" s="217"/>
      <c r="E236" s="217"/>
      <c r="F236" s="217"/>
      <c r="G236" s="217"/>
      <c r="H236" s="217"/>
      <c r="I236" s="217"/>
      <c r="J236" s="217"/>
      <c r="K236" s="217"/>
      <c r="L236" s="217"/>
      <c r="M236" s="217"/>
      <c r="N236" s="217"/>
    </row>
    <row r="237" spans="3:14" x14ac:dyDescent="0.25">
      <c r="C237" s="217"/>
      <c r="D237" s="217"/>
      <c r="E237" s="217"/>
      <c r="F237" s="217"/>
      <c r="G237" s="217"/>
      <c r="H237" s="217"/>
      <c r="I237" s="217"/>
      <c r="J237" s="217"/>
      <c r="K237" s="217"/>
      <c r="L237" s="217"/>
      <c r="M237" s="217"/>
      <c r="N237" s="217"/>
    </row>
    <row r="238" spans="3:14" x14ac:dyDescent="0.25">
      <c r="C238" s="217"/>
      <c r="D238" s="217"/>
      <c r="E238" s="217"/>
      <c r="F238" s="217"/>
      <c r="G238" s="217"/>
      <c r="H238" s="217"/>
      <c r="I238" s="217"/>
      <c r="J238" s="217"/>
      <c r="K238" s="217"/>
      <c r="L238" s="217"/>
      <c r="M238" s="217"/>
      <c r="N238" s="217"/>
    </row>
    <row r="239" spans="3:14" x14ac:dyDescent="0.25">
      <c r="C239" s="217"/>
      <c r="D239" s="217"/>
      <c r="E239" s="217"/>
      <c r="F239" s="217"/>
      <c r="G239" s="217"/>
      <c r="H239" s="217"/>
      <c r="I239" s="217"/>
      <c r="J239" s="217"/>
      <c r="K239" s="217"/>
      <c r="L239" s="217"/>
      <c r="M239" s="217"/>
      <c r="N239" s="217"/>
    </row>
    <row r="240" spans="3:14" x14ac:dyDescent="0.25">
      <c r="C240" s="217"/>
      <c r="D240" s="217"/>
      <c r="E240" s="217"/>
      <c r="F240" s="217"/>
      <c r="G240" s="217"/>
      <c r="H240" s="217"/>
      <c r="I240" s="217"/>
      <c r="J240" s="217"/>
      <c r="K240" s="217"/>
      <c r="L240" s="217"/>
      <c r="M240" s="217"/>
      <c r="N240" s="217"/>
    </row>
    <row r="241" spans="3:14" x14ac:dyDescent="0.25">
      <c r="C241" s="217"/>
      <c r="D241" s="217"/>
      <c r="E241" s="217"/>
      <c r="F241" s="217"/>
      <c r="G241" s="217"/>
      <c r="H241" s="217"/>
      <c r="I241" s="217"/>
      <c r="J241" s="217"/>
      <c r="K241" s="217"/>
      <c r="L241" s="217"/>
      <c r="M241" s="217"/>
      <c r="N241" s="217"/>
    </row>
    <row r="242" spans="3:14" x14ac:dyDescent="0.25">
      <c r="C242" s="217"/>
      <c r="D242" s="217"/>
      <c r="E242" s="217"/>
      <c r="F242" s="217"/>
      <c r="G242" s="217"/>
      <c r="H242" s="217"/>
      <c r="I242" s="217"/>
      <c r="J242" s="217"/>
      <c r="K242" s="217"/>
      <c r="L242" s="217"/>
      <c r="M242" s="217"/>
      <c r="N242" s="217"/>
    </row>
    <row r="243" spans="3:14" x14ac:dyDescent="0.25">
      <c r="C243" s="217"/>
      <c r="D243" s="217"/>
      <c r="E243" s="217"/>
      <c r="F243" s="217"/>
      <c r="G243" s="217"/>
      <c r="H243" s="217"/>
      <c r="I243" s="217"/>
      <c r="J243" s="217"/>
      <c r="K243" s="217"/>
      <c r="L243" s="217"/>
      <c r="M243" s="217"/>
      <c r="N243" s="217"/>
    </row>
    <row r="244" spans="3:14" x14ac:dyDescent="0.25">
      <c r="C244" s="217"/>
      <c r="D244" s="217"/>
      <c r="E244" s="217"/>
      <c r="F244" s="217"/>
      <c r="G244" s="217"/>
      <c r="H244" s="217"/>
      <c r="I244" s="217"/>
      <c r="J244" s="217"/>
      <c r="K244" s="217"/>
      <c r="L244" s="217"/>
      <c r="M244" s="217"/>
      <c r="N244" s="217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3" orientation="landscape" r:id="rId1"/>
  <headerFooter>
    <oddFooter>&amp;RPag.  &amp;P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7030A0"/>
    <pageSetUpPr fitToPage="1"/>
  </sheetPr>
  <dimension ref="A1:Q245"/>
  <sheetViews>
    <sheetView showGridLines="0" zoomScale="80" zoomScaleNormal="80" workbookViewId="0">
      <pane xSplit="1" topLeftCell="B1" activePane="topRight" state="frozen"/>
      <selection pane="topRight" activeCell="B1" sqref="B1"/>
    </sheetView>
  </sheetViews>
  <sheetFormatPr defaultColWidth="8.85546875" defaultRowHeight="15.75" x14ac:dyDescent="0.25"/>
  <cols>
    <col min="1" max="1" width="46.140625" style="224" customWidth="1"/>
    <col min="2" max="2" width="12" style="218" customWidth="1"/>
    <col min="3" max="8" width="11.85546875" style="218" customWidth="1"/>
    <col min="9" max="14" width="11.85546875" style="217" customWidth="1"/>
    <col min="15" max="15" width="9.42578125" style="382" customWidth="1"/>
    <col min="16" max="16" width="9" style="217" customWidth="1"/>
    <col min="17" max="17" width="10.140625" style="227" customWidth="1"/>
  </cols>
  <sheetData>
    <row r="1" spans="1:17" ht="51" customHeight="1" x14ac:dyDescent="0.25"/>
    <row r="2" spans="1:17" x14ac:dyDescent="0.25">
      <c r="A2" s="492"/>
      <c r="B2" s="492"/>
      <c r="C2" s="492"/>
      <c r="D2" s="492"/>
      <c r="E2" s="492"/>
      <c r="F2" s="492"/>
      <c r="G2" s="492"/>
      <c r="H2" s="492"/>
    </row>
    <row r="3" spans="1:17" x14ac:dyDescent="0.25">
      <c r="A3" s="492"/>
      <c r="B3" s="492"/>
      <c r="C3" s="492"/>
      <c r="D3" s="492"/>
      <c r="E3" s="492"/>
      <c r="F3" s="492"/>
      <c r="G3" s="492"/>
      <c r="H3" s="492"/>
    </row>
    <row r="4" spans="1:17" ht="21" customHeight="1" x14ac:dyDescent="0.25"/>
    <row r="5" spans="1:17" s="374" customFormat="1" ht="18.75" customHeight="1" x14ac:dyDescent="0.25">
      <c r="A5" s="493" t="s">
        <v>253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</row>
    <row r="6" spans="1:17" s="374" customFormat="1" ht="20.25" customHeight="1" x14ac:dyDescent="0.25">
      <c r="A6" s="493" t="s">
        <v>279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</row>
    <row r="7" spans="1:17" s="225" customFormat="1" ht="22.5" customHeight="1" x14ac:dyDescent="0.2">
      <c r="A7" s="494" t="s">
        <v>3</v>
      </c>
      <c r="B7" s="496" t="s">
        <v>255</v>
      </c>
      <c r="C7" s="381" t="s">
        <v>256</v>
      </c>
      <c r="D7" s="381" t="s">
        <v>257</v>
      </c>
      <c r="E7" s="381" t="s">
        <v>258</v>
      </c>
      <c r="F7" s="381" t="s">
        <v>259</v>
      </c>
      <c r="G7" s="381" t="s">
        <v>260</v>
      </c>
      <c r="H7" s="381" t="s">
        <v>261</v>
      </c>
      <c r="I7" s="381" t="s">
        <v>262</v>
      </c>
      <c r="J7" s="381" t="s">
        <v>263</v>
      </c>
      <c r="K7" s="381" t="s">
        <v>264</v>
      </c>
      <c r="L7" s="381" t="s">
        <v>265</v>
      </c>
      <c r="M7" s="381" t="s">
        <v>266</v>
      </c>
      <c r="N7" s="381" t="s">
        <v>267</v>
      </c>
      <c r="O7" s="498" t="s">
        <v>268</v>
      </c>
      <c r="P7" s="499"/>
      <c r="Q7" s="500"/>
    </row>
    <row r="8" spans="1:17" s="225" customFormat="1" ht="18" customHeight="1" x14ac:dyDescent="0.2">
      <c r="A8" s="495"/>
      <c r="B8" s="497"/>
      <c r="C8" s="381" t="s">
        <v>269</v>
      </c>
      <c r="D8" s="381" t="s">
        <v>269</v>
      </c>
      <c r="E8" s="381" t="s">
        <v>269</v>
      </c>
      <c r="F8" s="381" t="s">
        <v>269</v>
      </c>
      <c r="G8" s="381" t="s">
        <v>269</v>
      </c>
      <c r="H8" s="381" t="s">
        <v>269</v>
      </c>
      <c r="I8" s="381" t="s">
        <v>269</v>
      </c>
      <c r="J8" s="381" t="s">
        <v>269</v>
      </c>
      <c r="K8" s="381" t="s">
        <v>269</v>
      </c>
      <c r="L8" s="381" t="s">
        <v>269</v>
      </c>
      <c r="M8" s="381" t="s">
        <v>269</v>
      </c>
      <c r="N8" s="381" t="s">
        <v>269</v>
      </c>
      <c r="O8" s="383" t="s">
        <v>270</v>
      </c>
      <c r="P8" s="381" t="s">
        <v>269</v>
      </c>
      <c r="Q8" s="381" t="s">
        <v>1</v>
      </c>
    </row>
    <row r="9" spans="1:17" ht="30.75" customHeight="1" x14ac:dyDescent="0.25">
      <c r="A9" s="355" t="s">
        <v>202</v>
      </c>
      <c r="B9" s="356">
        <v>3600</v>
      </c>
      <c r="C9" s="369">
        <v>3354</v>
      </c>
      <c r="D9" s="369">
        <v>3197</v>
      </c>
      <c r="E9" s="369">
        <v>1873</v>
      </c>
      <c r="F9" s="369">
        <v>3163</v>
      </c>
      <c r="G9" s="369">
        <v>3502</v>
      </c>
      <c r="H9" s="460">
        <v>3551</v>
      </c>
      <c r="I9" s="369">
        <v>3290</v>
      </c>
      <c r="J9" s="369">
        <v>3578</v>
      </c>
      <c r="K9" s="369">
        <v>2978</v>
      </c>
      <c r="L9" s="369">
        <v>2753</v>
      </c>
      <c r="M9" s="369">
        <v>2704</v>
      </c>
      <c r="N9" s="369">
        <v>2653</v>
      </c>
      <c r="O9" s="387">
        <f>B9*(IF(C9="",0,1)+IF(D9="",0,1)+IF(E9="",0,1)+IF(F9="",0,1)+IF(G9="",0,1)+IF(H9="",0,1)+IF(I9="",0,1)+IF(J9="",0,1)+IF(K9="",0,1)+IF(L9="",0,1)+IF(M9="",0,1)+IF(N9="",0,1))</f>
        <v>43200</v>
      </c>
      <c r="P9" s="387">
        <f>SUM(C9:N9)</f>
        <v>36596</v>
      </c>
      <c r="Q9" s="388">
        <f>IF(O9=0,"-",P9/O9)</f>
        <v>0.84712962962962968</v>
      </c>
    </row>
    <row r="10" spans="1:17" ht="30.75" customHeight="1" x14ac:dyDescent="0.25">
      <c r="A10" s="355" t="s">
        <v>203</v>
      </c>
      <c r="B10" s="356">
        <v>1248</v>
      </c>
      <c r="C10" s="369">
        <v>455</v>
      </c>
      <c r="D10" s="369">
        <v>509</v>
      </c>
      <c r="E10" s="369">
        <v>1165</v>
      </c>
      <c r="F10" s="369">
        <v>492</v>
      </c>
      <c r="G10" s="369">
        <v>633</v>
      </c>
      <c r="H10" s="460">
        <v>835</v>
      </c>
      <c r="I10" s="369">
        <v>772</v>
      </c>
      <c r="J10" s="369">
        <v>1133</v>
      </c>
      <c r="K10" s="369">
        <v>617</v>
      </c>
      <c r="L10" s="369">
        <v>1114</v>
      </c>
      <c r="M10" s="369">
        <v>1071</v>
      </c>
      <c r="N10" s="369">
        <v>1106</v>
      </c>
      <c r="O10" s="387">
        <f t="shared" ref="O10:O18" si="0">B10*(IF(C10="",0,1)+IF(D10="",0,1)+IF(E10="",0,1)+IF(F10="",0,1)+IF(G10="",0,1)+IF(H10="",0,1)+IF(I10="",0,1)+IF(J10="",0,1)+IF(K10="",0,1)+IF(L10="",0,1)+IF(M10="",0,1)+IF(N10="",0,1))</f>
        <v>14976</v>
      </c>
      <c r="P10" s="387">
        <f t="shared" ref="P10:P18" si="1">SUM(C10:N10)</f>
        <v>9902</v>
      </c>
      <c r="Q10" s="388">
        <f t="shared" ref="Q10:Q19" si="2">IF(O10=0,"-",P10/O10)</f>
        <v>0.66119123931623935</v>
      </c>
    </row>
    <row r="11" spans="1:17" ht="30.75" customHeight="1" x14ac:dyDescent="0.25">
      <c r="A11" s="355" t="s">
        <v>216</v>
      </c>
      <c r="B11" s="356">
        <v>468</v>
      </c>
      <c r="C11" s="369">
        <v>400</v>
      </c>
      <c r="D11" s="369">
        <v>661</v>
      </c>
      <c r="E11" s="369">
        <v>923</v>
      </c>
      <c r="F11" s="369">
        <v>678</v>
      </c>
      <c r="G11" s="369">
        <v>636</v>
      </c>
      <c r="H11" s="460">
        <v>648</v>
      </c>
      <c r="I11" s="369">
        <v>564</v>
      </c>
      <c r="J11" s="369">
        <v>805</v>
      </c>
      <c r="K11" s="369">
        <v>971</v>
      </c>
      <c r="L11" s="369">
        <v>875</v>
      </c>
      <c r="M11" s="369">
        <v>407</v>
      </c>
      <c r="N11" s="369">
        <v>137</v>
      </c>
      <c r="O11" s="387">
        <f t="shared" si="0"/>
        <v>5616</v>
      </c>
      <c r="P11" s="387">
        <f t="shared" si="1"/>
        <v>7705</v>
      </c>
      <c r="Q11" s="388">
        <f t="shared" si="2"/>
        <v>1.3719729344729346</v>
      </c>
    </row>
    <row r="12" spans="1:17" ht="30.75" customHeight="1" x14ac:dyDescent="0.25">
      <c r="A12" s="355" t="s">
        <v>224</v>
      </c>
      <c r="B12" s="356">
        <v>192</v>
      </c>
      <c r="C12" s="369">
        <v>128</v>
      </c>
      <c r="D12" s="369">
        <v>53</v>
      </c>
      <c r="E12" s="369">
        <v>0</v>
      </c>
      <c r="F12" s="369">
        <v>24</v>
      </c>
      <c r="G12" s="369">
        <v>31</v>
      </c>
      <c r="H12" s="460">
        <v>43</v>
      </c>
      <c r="I12" s="369">
        <v>105</v>
      </c>
      <c r="J12" s="369">
        <v>108</v>
      </c>
      <c r="K12" s="369">
        <v>158</v>
      </c>
      <c r="L12" s="369">
        <v>245</v>
      </c>
      <c r="M12" s="369">
        <v>0</v>
      </c>
      <c r="N12" s="369">
        <v>27</v>
      </c>
      <c r="O12" s="387">
        <f t="shared" si="0"/>
        <v>2304</v>
      </c>
      <c r="P12" s="387">
        <f t="shared" si="1"/>
        <v>922</v>
      </c>
      <c r="Q12" s="388">
        <f t="shared" si="2"/>
        <v>0.4001736111111111</v>
      </c>
    </row>
    <row r="13" spans="1:17" ht="30.75" customHeight="1" x14ac:dyDescent="0.25">
      <c r="A13" s="355" t="s">
        <v>225</v>
      </c>
      <c r="B13" s="356">
        <v>672</v>
      </c>
      <c r="C13" s="369">
        <v>253</v>
      </c>
      <c r="D13" s="369">
        <v>441</v>
      </c>
      <c r="E13" s="369">
        <v>0</v>
      </c>
      <c r="F13" s="369">
        <v>20</v>
      </c>
      <c r="G13" s="369">
        <v>35</v>
      </c>
      <c r="H13" s="460">
        <v>94</v>
      </c>
      <c r="I13" s="369">
        <v>466</v>
      </c>
      <c r="J13" s="369">
        <v>422</v>
      </c>
      <c r="K13" s="369">
        <v>391</v>
      </c>
      <c r="L13" s="369">
        <v>381</v>
      </c>
      <c r="M13" s="369">
        <v>0</v>
      </c>
      <c r="N13" s="369">
        <v>82</v>
      </c>
      <c r="O13" s="387">
        <f t="shared" si="0"/>
        <v>8064</v>
      </c>
      <c r="P13" s="387">
        <f t="shared" si="1"/>
        <v>2585</v>
      </c>
      <c r="Q13" s="388">
        <f t="shared" si="2"/>
        <v>0.32056051587301587</v>
      </c>
    </row>
    <row r="14" spans="1:17" ht="30.75" customHeight="1" x14ac:dyDescent="0.25">
      <c r="A14" s="355" t="s">
        <v>228</v>
      </c>
      <c r="B14" s="356">
        <v>768</v>
      </c>
      <c r="C14" s="369">
        <v>633</v>
      </c>
      <c r="D14" s="369">
        <v>583</v>
      </c>
      <c r="E14" s="369">
        <v>740</v>
      </c>
      <c r="F14" s="369">
        <v>541</v>
      </c>
      <c r="G14" s="369">
        <v>663</v>
      </c>
      <c r="H14" s="460">
        <v>467</v>
      </c>
      <c r="I14" s="369">
        <v>479</v>
      </c>
      <c r="J14" s="369">
        <v>555</v>
      </c>
      <c r="K14" s="369">
        <v>553</v>
      </c>
      <c r="L14" s="369">
        <v>662</v>
      </c>
      <c r="M14" s="369">
        <v>674</v>
      </c>
      <c r="N14" s="369">
        <v>398</v>
      </c>
      <c r="O14" s="387">
        <f t="shared" si="0"/>
        <v>9216</v>
      </c>
      <c r="P14" s="387">
        <f t="shared" si="1"/>
        <v>6948</v>
      </c>
      <c r="Q14" s="388">
        <f t="shared" si="2"/>
        <v>0.75390625</v>
      </c>
    </row>
    <row r="15" spans="1:17" ht="30.75" customHeight="1" x14ac:dyDescent="0.25">
      <c r="A15" s="355" t="s">
        <v>229</v>
      </c>
      <c r="B15" s="356">
        <f>256+128</f>
        <v>384</v>
      </c>
      <c r="C15" s="369">
        <v>127</v>
      </c>
      <c r="D15" s="369">
        <v>202</v>
      </c>
      <c r="E15" s="369">
        <v>162</v>
      </c>
      <c r="F15" s="369">
        <v>210</v>
      </c>
      <c r="G15" s="369">
        <v>211</v>
      </c>
      <c r="H15" s="460">
        <v>94</v>
      </c>
      <c r="I15" s="369">
        <v>126</v>
      </c>
      <c r="J15" s="369">
        <v>238</v>
      </c>
      <c r="K15" s="369">
        <v>225</v>
      </c>
      <c r="L15" s="369">
        <v>113</v>
      </c>
      <c r="M15" s="369">
        <v>215</v>
      </c>
      <c r="N15" s="369">
        <v>130</v>
      </c>
      <c r="O15" s="387">
        <f t="shared" si="0"/>
        <v>4608</v>
      </c>
      <c r="P15" s="387">
        <f t="shared" si="1"/>
        <v>2053</v>
      </c>
      <c r="Q15" s="388">
        <f t="shared" si="2"/>
        <v>0.4455295138888889</v>
      </c>
    </row>
    <row r="16" spans="1:17" ht="30.75" customHeight="1" x14ac:dyDescent="0.25">
      <c r="A16" s="355" t="s">
        <v>211</v>
      </c>
      <c r="B16" s="356">
        <v>512</v>
      </c>
      <c r="C16" s="369">
        <v>316</v>
      </c>
      <c r="D16" s="369">
        <v>198</v>
      </c>
      <c r="E16" s="369">
        <v>358</v>
      </c>
      <c r="F16" s="369">
        <v>473</v>
      </c>
      <c r="G16" s="369">
        <v>297</v>
      </c>
      <c r="H16" s="460">
        <v>243</v>
      </c>
      <c r="I16" s="369">
        <v>381</v>
      </c>
      <c r="J16" s="369">
        <v>333</v>
      </c>
      <c r="K16" s="369">
        <v>369</v>
      </c>
      <c r="L16" s="369">
        <v>232</v>
      </c>
      <c r="M16" s="369">
        <v>247</v>
      </c>
      <c r="N16" s="369">
        <v>372</v>
      </c>
      <c r="O16" s="387">
        <f t="shared" si="0"/>
        <v>6144</v>
      </c>
      <c r="P16" s="387">
        <f t="shared" si="1"/>
        <v>3819</v>
      </c>
      <c r="Q16" s="388">
        <f t="shared" si="2"/>
        <v>0.62158203125</v>
      </c>
    </row>
    <row r="17" spans="1:17" ht="30.75" customHeight="1" x14ac:dyDescent="0.25">
      <c r="A17" s="355" t="s">
        <v>226</v>
      </c>
      <c r="B17" s="356">
        <v>192</v>
      </c>
      <c r="C17" s="369">
        <v>148</v>
      </c>
      <c r="D17" s="369">
        <v>104</v>
      </c>
      <c r="E17" s="369">
        <v>207</v>
      </c>
      <c r="F17" s="369">
        <v>42</v>
      </c>
      <c r="G17" s="369">
        <v>30</v>
      </c>
      <c r="H17" s="460">
        <v>73</v>
      </c>
      <c r="I17" s="369">
        <v>147</v>
      </c>
      <c r="J17" s="369">
        <v>197</v>
      </c>
      <c r="K17" s="369">
        <v>86</v>
      </c>
      <c r="L17" s="369">
        <v>154</v>
      </c>
      <c r="M17" s="369">
        <v>253</v>
      </c>
      <c r="N17" s="369">
        <v>297</v>
      </c>
      <c r="O17" s="387">
        <f t="shared" si="0"/>
        <v>2304</v>
      </c>
      <c r="P17" s="387">
        <f t="shared" si="1"/>
        <v>1738</v>
      </c>
      <c r="Q17" s="388">
        <f t="shared" si="2"/>
        <v>0.75434027777777779</v>
      </c>
    </row>
    <row r="18" spans="1:17" ht="30.75" customHeight="1" thickBot="1" x14ac:dyDescent="0.3">
      <c r="A18" s="355" t="s">
        <v>227</v>
      </c>
      <c r="B18" s="356">
        <v>672</v>
      </c>
      <c r="C18" s="369">
        <v>703</v>
      </c>
      <c r="D18" s="369">
        <v>352</v>
      </c>
      <c r="E18" s="369">
        <v>284</v>
      </c>
      <c r="F18" s="369">
        <v>17</v>
      </c>
      <c r="G18" s="369">
        <v>25</v>
      </c>
      <c r="H18" s="460">
        <v>40</v>
      </c>
      <c r="I18" s="369">
        <v>235</v>
      </c>
      <c r="J18" s="369">
        <v>272</v>
      </c>
      <c r="K18" s="369">
        <v>56</v>
      </c>
      <c r="L18" s="369">
        <v>147</v>
      </c>
      <c r="M18" s="369">
        <v>476</v>
      </c>
      <c r="N18" s="369">
        <v>389</v>
      </c>
      <c r="O18" s="387">
        <f t="shared" si="0"/>
        <v>8064</v>
      </c>
      <c r="P18" s="387">
        <f t="shared" si="1"/>
        <v>2996</v>
      </c>
      <c r="Q18" s="403">
        <f t="shared" si="2"/>
        <v>0.37152777777777779</v>
      </c>
    </row>
    <row r="19" spans="1:17" s="98" customFormat="1" ht="20.25" customHeight="1" x14ac:dyDescent="0.25">
      <c r="A19" s="373" t="s">
        <v>2</v>
      </c>
      <c r="B19" s="363">
        <f>SUM(B9:B18)</f>
        <v>8708</v>
      </c>
      <c r="C19" s="363">
        <f>SUM(C9:C18)</f>
        <v>6517</v>
      </c>
      <c r="D19" s="363">
        <f>SUM(D9:D18)</f>
        <v>6300</v>
      </c>
      <c r="E19" s="363">
        <f>SUM(E9:E18)</f>
        <v>5712</v>
      </c>
      <c r="F19" s="363">
        <f>SUM(F9:F16)</f>
        <v>5601</v>
      </c>
      <c r="G19" s="363">
        <f>SUM(G9:G16)</f>
        <v>6008</v>
      </c>
      <c r="H19" s="363">
        <f>SUM(H9:H16)</f>
        <v>5975</v>
      </c>
      <c r="I19" s="363">
        <f t="shared" ref="I19:P19" si="3">SUM(I9:I18)</f>
        <v>6565</v>
      </c>
      <c r="J19" s="363">
        <f t="shared" si="3"/>
        <v>7641</v>
      </c>
      <c r="K19" s="363">
        <f t="shared" si="3"/>
        <v>6404</v>
      </c>
      <c r="L19" s="363">
        <f t="shared" si="3"/>
        <v>6676</v>
      </c>
      <c r="M19" s="363">
        <f t="shared" si="3"/>
        <v>6047</v>
      </c>
      <c r="N19" s="363">
        <f t="shared" si="3"/>
        <v>5591</v>
      </c>
      <c r="O19" s="363">
        <f t="shared" si="3"/>
        <v>104496</v>
      </c>
      <c r="P19" s="363">
        <f t="shared" si="3"/>
        <v>75264</v>
      </c>
      <c r="Q19" s="404">
        <f t="shared" si="2"/>
        <v>0.72025723472668812</v>
      </c>
    </row>
    <row r="20" spans="1:17" x14ac:dyDescent="0.25">
      <c r="C20" s="217"/>
      <c r="D20" s="217"/>
      <c r="E20" s="217"/>
      <c r="F20" s="217"/>
      <c r="G20" s="217"/>
      <c r="H20" s="217"/>
      <c r="O20" s="391"/>
      <c r="P20" s="218"/>
      <c r="Q20" s="220"/>
    </row>
    <row r="21" spans="1:17" x14ac:dyDescent="0.25">
      <c r="C21" s="217"/>
      <c r="D21" s="217"/>
      <c r="E21" s="217"/>
      <c r="F21" s="217"/>
      <c r="G21" s="217"/>
      <c r="H21" s="217"/>
      <c r="O21" s="391"/>
      <c r="P21" s="218"/>
      <c r="Q21" s="220"/>
    </row>
    <row r="22" spans="1:17" x14ac:dyDescent="0.25">
      <c r="A22" s="368" t="s">
        <v>254</v>
      </c>
      <c r="C22" s="217"/>
      <c r="D22" s="217"/>
      <c r="E22" s="217"/>
      <c r="F22" s="217"/>
      <c r="G22" s="217"/>
      <c r="H22" s="217"/>
      <c r="O22" s="391"/>
      <c r="P22" s="218"/>
      <c r="Q22" s="220"/>
    </row>
    <row r="23" spans="1:17" x14ac:dyDescent="0.25">
      <c r="C23" s="217"/>
      <c r="D23" s="217"/>
      <c r="E23" s="217"/>
      <c r="F23" s="217"/>
      <c r="G23" s="217"/>
      <c r="H23" s="217"/>
      <c r="O23" s="391"/>
      <c r="P23" s="218"/>
      <c r="Q23" s="220"/>
    </row>
    <row r="24" spans="1:17" x14ac:dyDescent="0.25">
      <c r="C24" s="217"/>
      <c r="D24" s="217"/>
      <c r="E24" s="217"/>
      <c r="F24" s="217"/>
      <c r="G24" s="217"/>
      <c r="H24" s="217"/>
      <c r="O24" s="391"/>
      <c r="P24" s="218"/>
      <c r="Q24" s="220"/>
    </row>
    <row r="25" spans="1:17" x14ac:dyDescent="0.25">
      <c r="C25" s="217"/>
      <c r="D25" s="217"/>
      <c r="E25" s="217"/>
      <c r="F25" s="217"/>
      <c r="G25" s="217"/>
      <c r="H25" s="217"/>
      <c r="O25" s="391"/>
      <c r="P25" s="218"/>
      <c r="Q25" s="220"/>
    </row>
    <row r="26" spans="1:17" x14ac:dyDescent="0.25">
      <c r="C26" s="217"/>
      <c r="D26" s="217"/>
      <c r="E26" s="217"/>
      <c r="F26" s="217"/>
      <c r="G26" s="217"/>
      <c r="H26" s="217"/>
      <c r="O26" s="391"/>
      <c r="P26" s="218"/>
      <c r="Q26" s="220"/>
    </row>
    <row r="27" spans="1:17" x14ac:dyDescent="0.25">
      <c r="C27" s="217"/>
      <c r="D27" s="217"/>
      <c r="E27" s="217"/>
      <c r="F27" s="217"/>
      <c r="G27" s="217"/>
      <c r="H27" s="217"/>
      <c r="O27" s="391"/>
      <c r="P27" s="218"/>
      <c r="Q27" s="220"/>
    </row>
    <row r="28" spans="1:17" x14ac:dyDescent="0.25">
      <c r="C28" s="217"/>
      <c r="D28" s="217"/>
      <c r="E28" s="217"/>
      <c r="F28" s="217"/>
      <c r="G28" s="217"/>
      <c r="H28" s="217"/>
      <c r="O28" s="391"/>
      <c r="P28" s="218"/>
      <c r="Q28" s="220"/>
    </row>
    <row r="29" spans="1:17" x14ac:dyDescent="0.25">
      <c r="C29" s="217"/>
      <c r="D29" s="217"/>
      <c r="E29" s="217"/>
      <c r="F29" s="217"/>
      <c r="G29" s="217"/>
      <c r="H29" s="217"/>
      <c r="O29" s="391"/>
      <c r="P29" s="218"/>
      <c r="Q29" s="220"/>
    </row>
    <row r="30" spans="1:17" x14ac:dyDescent="0.25">
      <c r="C30" s="217"/>
      <c r="D30" s="217"/>
      <c r="E30" s="217"/>
      <c r="F30" s="217"/>
      <c r="G30" s="217"/>
      <c r="H30" s="217"/>
      <c r="O30" s="391"/>
      <c r="P30" s="218"/>
      <c r="Q30" s="220"/>
    </row>
    <row r="31" spans="1:17" x14ac:dyDescent="0.25">
      <c r="C31" s="217"/>
      <c r="D31" s="217"/>
      <c r="E31" s="217"/>
      <c r="F31" s="217"/>
      <c r="G31" s="217"/>
      <c r="H31" s="217"/>
      <c r="O31" s="391"/>
      <c r="P31" s="218"/>
      <c r="Q31" s="220"/>
    </row>
    <row r="32" spans="1:17" x14ac:dyDescent="0.25">
      <c r="C32" s="217"/>
      <c r="D32" s="217"/>
      <c r="E32" s="217"/>
      <c r="F32" s="217"/>
      <c r="G32" s="217"/>
      <c r="H32" s="217"/>
      <c r="O32" s="391"/>
      <c r="P32" s="218"/>
      <c r="Q32" s="220"/>
    </row>
    <row r="33" spans="3:8" x14ac:dyDescent="0.25">
      <c r="C33" s="217"/>
      <c r="D33" s="217"/>
      <c r="E33" s="217"/>
      <c r="F33" s="217"/>
      <c r="G33" s="217"/>
      <c r="H33" s="217"/>
    </row>
    <row r="34" spans="3:8" x14ac:dyDescent="0.25">
      <c r="C34" s="217"/>
      <c r="D34" s="217"/>
      <c r="E34" s="217"/>
      <c r="F34" s="217"/>
      <c r="G34" s="217"/>
      <c r="H34" s="217"/>
    </row>
    <row r="35" spans="3:8" x14ac:dyDescent="0.25">
      <c r="C35" s="217"/>
      <c r="D35" s="217"/>
      <c r="E35" s="217"/>
      <c r="F35" s="217"/>
      <c r="G35" s="217"/>
      <c r="H35" s="217"/>
    </row>
    <row r="36" spans="3:8" x14ac:dyDescent="0.25">
      <c r="C36" s="217"/>
      <c r="D36" s="217"/>
      <c r="E36" s="217"/>
      <c r="F36" s="217"/>
      <c r="G36" s="217"/>
      <c r="H36" s="217"/>
    </row>
    <row r="37" spans="3:8" x14ac:dyDescent="0.25">
      <c r="C37" s="217"/>
      <c r="D37" s="217"/>
      <c r="E37" s="217"/>
      <c r="F37" s="217"/>
      <c r="G37" s="217"/>
      <c r="H37" s="217"/>
    </row>
    <row r="38" spans="3:8" x14ac:dyDescent="0.25">
      <c r="C38" s="217"/>
      <c r="D38" s="217"/>
      <c r="E38" s="217"/>
      <c r="F38" s="217"/>
      <c r="G38" s="217"/>
      <c r="H38" s="217"/>
    </row>
    <row r="39" spans="3:8" x14ac:dyDescent="0.25">
      <c r="C39" s="217"/>
      <c r="D39" s="217"/>
      <c r="E39" s="217"/>
      <c r="F39" s="217"/>
      <c r="G39" s="217"/>
      <c r="H39" s="217"/>
    </row>
    <row r="40" spans="3:8" x14ac:dyDescent="0.25">
      <c r="C40" s="217"/>
      <c r="D40" s="217"/>
      <c r="E40" s="217"/>
      <c r="F40" s="217"/>
      <c r="G40" s="217"/>
      <c r="H40" s="217"/>
    </row>
    <row r="41" spans="3:8" x14ac:dyDescent="0.25">
      <c r="C41" s="217"/>
      <c r="D41" s="217"/>
      <c r="E41" s="217"/>
      <c r="F41" s="217"/>
      <c r="G41" s="217"/>
      <c r="H41" s="217"/>
    </row>
    <row r="42" spans="3:8" x14ac:dyDescent="0.25">
      <c r="C42" s="217"/>
      <c r="D42" s="217"/>
      <c r="E42" s="217"/>
      <c r="F42" s="217"/>
      <c r="G42" s="217"/>
      <c r="H42" s="217"/>
    </row>
    <row r="43" spans="3:8" x14ac:dyDescent="0.25">
      <c r="C43" s="217"/>
      <c r="D43" s="217"/>
      <c r="E43" s="217"/>
      <c r="F43" s="217"/>
      <c r="G43" s="217"/>
      <c r="H43" s="217"/>
    </row>
    <row r="44" spans="3:8" x14ac:dyDescent="0.25">
      <c r="C44" s="217"/>
      <c r="D44" s="217"/>
      <c r="E44" s="217"/>
      <c r="F44" s="217"/>
      <c r="G44" s="217"/>
      <c r="H44" s="217"/>
    </row>
    <row r="45" spans="3:8" x14ac:dyDescent="0.25">
      <c r="C45" s="217"/>
      <c r="D45" s="217"/>
      <c r="E45" s="217"/>
      <c r="F45" s="217"/>
      <c r="G45" s="217"/>
      <c r="H45" s="217"/>
    </row>
    <row r="46" spans="3:8" x14ac:dyDescent="0.25">
      <c r="C46" s="217"/>
      <c r="D46" s="217"/>
      <c r="E46" s="217"/>
      <c r="F46" s="217"/>
      <c r="G46" s="217"/>
      <c r="H46" s="217"/>
    </row>
    <row r="47" spans="3:8" x14ac:dyDescent="0.25">
      <c r="C47" s="217"/>
      <c r="D47" s="217"/>
      <c r="E47" s="217"/>
      <c r="F47" s="217"/>
      <c r="G47" s="217"/>
      <c r="H47" s="217"/>
    </row>
    <row r="48" spans="3:8" x14ac:dyDescent="0.25">
      <c r="C48" s="217"/>
      <c r="D48" s="217"/>
      <c r="E48" s="217"/>
      <c r="F48" s="217"/>
      <c r="G48" s="217"/>
      <c r="H48" s="217"/>
    </row>
    <row r="49" spans="3:8" x14ac:dyDescent="0.25">
      <c r="C49" s="217"/>
      <c r="D49" s="217"/>
      <c r="E49" s="217"/>
      <c r="F49" s="217"/>
      <c r="G49" s="217"/>
      <c r="H49" s="217"/>
    </row>
    <row r="50" spans="3:8" x14ac:dyDescent="0.25">
      <c r="C50" s="217"/>
      <c r="D50" s="217"/>
      <c r="E50" s="217"/>
      <c r="F50" s="217"/>
      <c r="G50" s="217"/>
      <c r="H50" s="217"/>
    </row>
    <row r="51" spans="3:8" x14ac:dyDescent="0.25">
      <c r="C51" s="217"/>
      <c r="D51" s="217"/>
      <c r="E51" s="217"/>
      <c r="F51" s="217"/>
      <c r="G51" s="217"/>
      <c r="H51" s="217"/>
    </row>
    <row r="52" spans="3:8" x14ac:dyDescent="0.25">
      <c r="C52" s="217"/>
      <c r="D52" s="217"/>
      <c r="E52" s="217"/>
      <c r="F52" s="217"/>
      <c r="G52" s="217"/>
      <c r="H52" s="217"/>
    </row>
    <row r="53" spans="3:8" x14ac:dyDescent="0.25">
      <c r="C53" s="217"/>
      <c r="D53" s="217"/>
      <c r="E53" s="217"/>
      <c r="F53" s="217"/>
      <c r="G53" s="217"/>
      <c r="H53" s="217"/>
    </row>
    <row r="54" spans="3:8" x14ac:dyDescent="0.25">
      <c r="C54" s="217"/>
      <c r="D54" s="217"/>
      <c r="E54" s="217"/>
      <c r="F54" s="217"/>
      <c r="G54" s="217"/>
      <c r="H54" s="217"/>
    </row>
    <row r="55" spans="3:8" x14ac:dyDescent="0.25">
      <c r="C55" s="217"/>
      <c r="D55" s="217"/>
      <c r="E55" s="217"/>
      <c r="F55" s="217"/>
      <c r="G55" s="217"/>
      <c r="H55" s="217"/>
    </row>
    <row r="56" spans="3:8" x14ac:dyDescent="0.25">
      <c r="C56" s="217"/>
      <c r="D56" s="217"/>
      <c r="E56" s="217"/>
      <c r="F56" s="217"/>
      <c r="G56" s="217"/>
      <c r="H56" s="217"/>
    </row>
    <row r="57" spans="3:8" x14ac:dyDescent="0.25">
      <c r="C57" s="217"/>
      <c r="D57" s="217"/>
      <c r="E57" s="217"/>
      <c r="F57" s="217"/>
      <c r="G57" s="217"/>
      <c r="H57" s="217"/>
    </row>
    <row r="58" spans="3:8" x14ac:dyDescent="0.25">
      <c r="C58" s="217"/>
      <c r="D58" s="217"/>
      <c r="E58" s="217"/>
      <c r="F58" s="217"/>
      <c r="G58" s="217"/>
      <c r="H58" s="217"/>
    </row>
    <row r="59" spans="3:8" x14ac:dyDescent="0.25">
      <c r="C59" s="217"/>
      <c r="D59" s="217"/>
      <c r="E59" s="217"/>
      <c r="F59" s="217"/>
      <c r="G59" s="217"/>
      <c r="H59" s="217"/>
    </row>
    <row r="60" spans="3:8" x14ac:dyDescent="0.25">
      <c r="C60" s="217"/>
      <c r="D60" s="217"/>
      <c r="E60" s="217"/>
      <c r="F60" s="217"/>
      <c r="G60" s="217"/>
      <c r="H60" s="217"/>
    </row>
    <row r="61" spans="3:8" x14ac:dyDescent="0.25">
      <c r="C61" s="217"/>
      <c r="D61" s="217"/>
      <c r="E61" s="217"/>
      <c r="F61" s="217"/>
      <c r="G61" s="217"/>
      <c r="H61" s="217"/>
    </row>
    <row r="62" spans="3:8" x14ac:dyDescent="0.25">
      <c r="C62" s="217"/>
      <c r="D62" s="217"/>
      <c r="E62" s="217"/>
      <c r="F62" s="217"/>
      <c r="G62" s="217"/>
      <c r="H62" s="217"/>
    </row>
    <row r="63" spans="3:8" x14ac:dyDescent="0.25">
      <c r="C63" s="217"/>
      <c r="D63" s="217"/>
      <c r="E63" s="217"/>
      <c r="F63" s="217"/>
      <c r="G63" s="217"/>
      <c r="H63" s="217"/>
    </row>
    <row r="64" spans="3:8" x14ac:dyDescent="0.25">
      <c r="C64" s="217"/>
      <c r="D64" s="217"/>
      <c r="E64" s="217"/>
      <c r="F64" s="217"/>
      <c r="G64" s="217"/>
      <c r="H64" s="217"/>
    </row>
    <row r="65" spans="3:8" x14ac:dyDescent="0.25">
      <c r="C65" s="217"/>
      <c r="D65" s="217"/>
      <c r="E65" s="217"/>
      <c r="F65" s="217"/>
      <c r="G65" s="217"/>
      <c r="H65" s="217"/>
    </row>
    <row r="66" spans="3:8" x14ac:dyDescent="0.25">
      <c r="C66" s="217"/>
      <c r="D66" s="217"/>
      <c r="E66" s="217"/>
      <c r="F66" s="217"/>
      <c r="G66" s="217"/>
      <c r="H66" s="217"/>
    </row>
    <row r="67" spans="3:8" x14ac:dyDescent="0.25">
      <c r="C67" s="217"/>
      <c r="D67" s="217"/>
      <c r="E67" s="217"/>
      <c r="F67" s="217"/>
      <c r="G67" s="217"/>
      <c r="H67" s="217"/>
    </row>
    <row r="68" spans="3:8" x14ac:dyDescent="0.25">
      <c r="C68" s="217"/>
      <c r="D68" s="217"/>
      <c r="E68" s="217"/>
      <c r="F68" s="217"/>
      <c r="G68" s="217"/>
      <c r="H68" s="217"/>
    </row>
    <row r="69" spans="3:8" x14ac:dyDescent="0.25">
      <c r="C69" s="217"/>
      <c r="D69" s="217"/>
      <c r="E69" s="217"/>
      <c r="F69" s="217"/>
      <c r="G69" s="217"/>
      <c r="H69" s="217"/>
    </row>
    <row r="70" spans="3:8" x14ac:dyDescent="0.25">
      <c r="C70" s="217"/>
      <c r="D70" s="217"/>
      <c r="E70" s="217"/>
      <c r="F70" s="217"/>
      <c r="G70" s="217"/>
      <c r="H70" s="217"/>
    </row>
    <row r="71" spans="3:8" x14ac:dyDescent="0.25">
      <c r="C71" s="217"/>
      <c r="D71" s="217"/>
      <c r="E71" s="217"/>
      <c r="F71" s="217"/>
      <c r="G71" s="217"/>
      <c r="H71" s="217"/>
    </row>
    <row r="72" spans="3:8" x14ac:dyDescent="0.25">
      <c r="C72" s="217"/>
      <c r="D72" s="217"/>
      <c r="E72" s="217"/>
      <c r="F72" s="217"/>
      <c r="G72" s="217"/>
      <c r="H72" s="217"/>
    </row>
    <row r="73" spans="3:8" x14ac:dyDescent="0.25">
      <c r="C73" s="217"/>
      <c r="D73" s="217"/>
      <c r="E73" s="217"/>
      <c r="F73" s="217"/>
      <c r="G73" s="217"/>
      <c r="H73" s="217"/>
    </row>
    <row r="74" spans="3:8" x14ac:dyDescent="0.25">
      <c r="C74" s="217"/>
      <c r="D74" s="217"/>
      <c r="E74" s="217"/>
      <c r="F74" s="217"/>
      <c r="G74" s="217"/>
      <c r="H74" s="217"/>
    </row>
    <row r="75" spans="3:8" x14ac:dyDescent="0.25">
      <c r="C75" s="217"/>
      <c r="D75" s="217"/>
      <c r="E75" s="217"/>
      <c r="F75" s="217"/>
      <c r="G75" s="217"/>
      <c r="H75" s="217"/>
    </row>
    <row r="76" spans="3:8" x14ac:dyDescent="0.25">
      <c r="C76" s="217"/>
      <c r="D76" s="217"/>
      <c r="E76" s="217"/>
      <c r="F76" s="217"/>
      <c r="G76" s="217"/>
      <c r="H76" s="217"/>
    </row>
    <row r="77" spans="3:8" x14ac:dyDescent="0.25">
      <c r="C77" s="217"/>
      <c r="D77" s="217"/>
      <c r="E77" s="217"/>
      <c r="F77" s="217"/>
      <c r="G77" s="217"/>
      <c r="H77" s="217"/>
    </row>
    <row r="78" spans="3:8" x14ac:dyDescent="0.25">
      <c r="C78" s="217"/>
      <c r="D78" s="217"/>
      <c r="E78" s="217"/>
      <c r="F78" s="217"/>
      <c r="G78" s="217"/>
      <c r="H78" s="217"/>
    </row>
    <row r="79" spans="3:8" x14ac:dyDescent="0.25">
      <c r="C79" s="217"/>
      <c r="D79" s="217"/>
      <c r="E79" s="217"/>
      <c r="F79" s="217"/>
      <c r="G79" s="217"/>
      <c r="H79" s="217"/>
    </row>
    <row r="80" spans="3:8" x14ac:dyDescent="0.25">
      <c r="C80" s="217"/>
      <c r="D80" s="217"/>
      <c r="E80" s="217"/>
      <c r="F80" s="217"/>
      <c r="G80" s="217"/>
      <c r="H80" s="217"/>
    </row>
    <row r="81" spans="3:8" x14ac:dyDescent="0.25">
      <c r="C81" s="217"/>
      <c r="D81" s="217"/>
      <c r="E81" s="217"/>
      <c r="F81" s="217"/>
      <c r="G81" s="217"/>
      <c r="H81" s="217"/>
    </row>
    <row r="82" spans="3:8" x14ac:dyDescent="0.25">
      <c r="C82" s="217"/>
      <c r="D82" s="217"/>
      <c r="E82" s="217"/>
      <c r="F82" s="217"/>
      <c r="G82" s="217"/>
      <c r="H82" s="217"/>
    </row>
    <row r="83" spans="3:8" x14ac:dyDescent="0.25">
      <c r="C83" s="217"/>
      <c r="D83" s="217"/>
      <c r="E83" s="217"/>
      <c r="F83" s="217"/>
      <c r="G83" s="217"/>
      <c r="H83" s="217"/>
    </row>
    <row r="84" spans="3:8" x14ac:dyDescent="0.25">
      <c r="C84" s="217"/>
      <c r="D84" s="217"/>
      <c r="E84" s="217"/>
      <c r="F84" s="217"/>
      <c r="G84" s="217"/>
      <c r="H84" s="217"/>
    </row>
    <row r="85" spans="3:8" x14ac:dyDescent="0.25">
      <c r="C85" s="217"/>
      <c r="D85" s="217"/>
      <c r="E85" s="217"/>
      <c r="F85" s="217"/>
      <c r="G85" s="217"/>
      <c r="H85" s="217"/>
    </row>
    <row r="86" spans="3:8" x14ac:dyDescent="0.25">
      <c r="C86" s="217"/>
      <c r="D86" s="217"/>
      <c r="E86" s="217"/>
      <c r="F86" s="217"/>
      <c r="G86" s="217"/>
      <c r="H86" s="217"/>
    </row>
    <row r="87" spans="3:8" x14ac:dyDescent="0.25">
      <c r="C87" s="217"/>
      <c r="D87" s="217"/>
      <c r="E87" s="217"/>
      <c r="F87" s="217"/>
      <c r="G87" s="217"/>
      <c r="H87" s="217"/>
    </row>
    <row r="88" spans="3:8" x14ac:dyDescent="0.25">
      <c r="C88" s="217"/>
      <c r="D88" s="217"/>
      <c r="E88" s="217"/>
      <c r="F88" s="217"/>
      <c r="G88" s="217"/>
      <c r="H88" s="217"/>
    </row>
    <row r="89" spans="3:8" x14ac:dyDescent="0.25">
      <c r="C89" s="217"/>
      <c r="D89" s="217"/>
      <c r="E89" s="217"/>
      <c r="F89" s="217"/>
      <c r="G89" s="217"/>
      <c r="H89" s="217"/>
    </row>
    <row r="90" spans="3:8" x14ac:dyDescent="0.25">
      <c r="C90" s="217"/>
      <c r="D90" s="217"/>
      <c r="E90" s="217"/>
      <c r="F90" s="217"/>
      <c r="G90" s="217"/>
      <c r="H90" s="217"/>
    </row>
    <row r="91" spans="3:8" x14ac:dyDescent="0.25">
      <c r="C91" s="217"/>
      <c r="D91" s="217"/>
      <c r="E91" s="217"/>
      <c r="F91" s="217"/>
      <c r="G91" s="217"/>
      <c r="H91" s="217"/>
    </row>
    <row r="92" spans="3:8" x14ac:dyDescent="0.25">
      <c r="C92" s="217"/>
      <c r="D92" s="217"/>
      <c r="E92" s="217"/>
      <c r="F92" s="217"/>
      <c r="G92" s="217"/>
      <c r="H92" s="217"/>
    </row>
    <row r="93" spans="3:8" x14ac:dyDescent="0.25">
      <c r="C93" s="217"/>
      <c r="D93" s="217"/>
      <c r="E93" s="217"/>
      <c r="F93" s="217"/>
      <c r="G93" s="217"/>
      <c r="H93" s="217"/>
    </row>
    <row r="94" spans="3:8" x14ac:dyDescent="0.25">
      <c r="C94" s="217"/>
      <c r="D94" s="217"/>
      <c r="E94" s="217"/>
      <c r="F94" s="217"/>
      <c r="G94" s="217"/>
      <c r="H94" s="217"/>
    </row>
    <row r="95" spans="3:8" x14ac:dyDescent="0.25">
      <c r="C95" s="217"/>
      <c r="D95" s="217"/>
      <c r="E95" s="217"/>
      <c r="F95" s="217"/>
      <c r="G95" s="217"/>
      <c r="H95" s="217"/>
    </row>
    <row r="96" spans="3:8" x14ac:dyDescent="0.25">
      <c r="C96" s="217"/>
      <c r="D96" s="217"/>
      <c r="E96" s="217"/>
      <c r="F96" s="217"/>
      <c r="G96" s="217"/>
      <c r="H96" s="217"/>
    </row>
    <row r="97" spans="3:8" x14ac:dyDescent="0.25">
      <c r="C97" s="217"/>
      <c r="D97" s="217"/>
      <c r="E97" s="217"/>
      <c r="F97" s="217"/>
      <c r="G97" s="217"/>
      <c r="H97" s="217"/>
    </row>
    <row r="98" spans="3:8" x14ac:dyDescent="0.25">
      <c r="C98" s="217"/>
      <c r="D98" s="217"/>
      <c r="E98" s="217"/>
      <c r="F98" s="217"/>
      <c r="G98" s="217"/>
      <c r="H98" s="217"/>
    </row>
    <row r="99" spans="3:8" x14ac:dyDescent="0.25">
      <c r="C99" s="217"/>
      <c r="D99" s="217"/>
      <c r="E99" s="217"/>
      <c r="F99" s="217"/>
      <c r="G99" s="217"/>
      <c r="H99" s="217"/>
    </row>
    <row r="100" spans="3:8" x14ac:dyDescent="0.25">
      <c r="C100" s="217"/>
      <c r="D100" s="217"/>
      <c r="E100" s="217"/>
      <c r="F100" s="217"/>
      <c r="G100" s="217"/>
      <c r="H100" s="217"/>
    </row>
    <row r="101" spans="3:8" x14ac:dyDescent="0.25">
      <c r="C101" s="217"/>
      <c r="D101" s="217"/>
      <c r="E101" s="217"/>
      <c r="F101" s="217"/>
      <c r="G101" s="217"/>
      <c r="H101" s="217"/>
    </row>
    <row r="102" spans="3:8" x14ac:dyDescent="0.25">
      <c r="C102" s="217"/>
      <c r="D102" s="217"/>
      <c r="E102" s="217"/>
      <c r="F102" s="217"/>
      <c r="G102" s="217"/>
      <c r="H102" s="217"/>
    </row>
    <row r="103" spans="3:8" x14ac:dyDescent="0.25">
      <c r="C103" s="217"/>
      <c r="D103" s="217"/>
      <c r="E103" s="217"/>
      <c r="F103" s="217"/>
      <c r="G103" s="217"/>
      <c r="H103" s="217"/>
    </row>
    <row r="104" spans="3:8" x14ac:dyDescent="0.25">
      <c r="C104" s="217"/>
      <c r="D104" s="217"/>
      <c r="E104" s="217"/>
      <c r="F104" s="217"/>
      <c r="G104" s="217"/>
      <c r="H104" s="217"/>
    </row>
    <row r="105" spans="3:8" x14ac:dyDescent="0.25">
      <c r="C105" s="217"/>
      <c r="D105" s="217"/>
      <c r="E105" s="217"/>
      <c r="F105" s="217"/>
      <c r="G105" s="217"/>
      <c r="H105" s="217"/>
    </row>
    <row r="106" spans="3:8" x14ac:dyDescent="0.25">
      <c r="C106" s="217"/>
      <c r="D106" s="217"/>
      <c r="E106" s="217"/>
      <c r="F106" s="217"/>
      <c r="G106" s="217"/>
      <c r="H106" s="217"/>
    </row>
    <row r="107" spans="3:8" x14ac:dyDescent="0.25">
      <c r="C107" s="217"/>
      <c r="D107" s="217"/>
      <c r="E107" s="217"/>
      <c r="F107" s="217"/>
      <c r="G107" s="217"/>
      <c r="H107" s="217"/>
    </row>
    <row r="108" spans="3:8" x14ac:dyDescent="0.25">
      <c r="C108" s="217"/>
      <c r="D108" s="217"/>
      <c r="E108" s="217"/>
      <c r="F108" s="217"/>
      <c r="G108" s="217"/>
      <c r="H108" s="217"/>
    </row>
    <row r="109" spans="3:8" x14ac:dyDescent="0.25">
      <c r="C109" s="217"/>
      <c r="D109" s="217"/>
      <c r="E109" s="217"/>
      <c r="F109" s="217"/>
      <c r="G109" s="217"/>
      <c r="H109" s="217"/>
    </row>
    <row r="110" spans="3:8" x14ac:dyDescent="0.25">
      <c r="C110" s="217"/>
      <c r="D110" s="217"/>
      <c r="E110" s="217"/>
      <c r="F110" s="217"/>
      <c r="G110" s="217"/>
      <c r="H110" s="217"/>
    </row>
    <row r="111" spans="3:8" x14ac:dyDescent="0.25">
      <c r="C111" s="217"/>
      <c r="D111" s="217"/>
      <c r="E111" s="217"/>
      <c r="F111" s="217"/>
      <c r="G111" s="217"/>
      <c r="H111" s="217"/>
    </row>
    <row r="112" spans="3:8" x14ac:dyDescent="0.25">
      <c r="C112" s="217"/>
      <c r="D112" s="217"/>
      <c r="E112" s="217"/>
      <c r="F112" s="217"/>
      <c r="G112" s="217"/>
      <c r="H112" s="217"/>
    </row>
    <row r="113" spans="3:8" x14ac:dyDescent="0.25">
      <c r="C113" s="217"/>
      <c r="D113" s="217"/>
      <c r="E113" s="217"/>
      <c r="F113" s="217"/>
      <c r="G113" s="217"/>
      <c r="H113" s="217"/>
    </row>
    <row r="114" spans="3:8" x14ac:dyDescent="0.25">
      <c r="C114" s="217"/>
      <c r="D114" s="217"/>
      <c r="E114" s="217"/>
      <c r="F114" s="217"/>
      <c r="G114" s="217"/>
      <c r="H114" s="217"/>
    </row>
    <row r="115" spans="3:8" x14ac:dyDescent="0.25">
      <c r="C115" s="217"/>
      <c r="D115" s="217"/>
      <c r="E115" s="217"/>
      <c r="F115" s="217"/>
      <c r="G115" s="217"/>
      <c r="H115" s="217"/>
    </row>
    <row r="116" spans="3:8" x14ac:dyDescent="0.25">
      <c r="C116" s="217"/>
      <c r="D116" s="217"/>
      <c r="E116" s="217"/>
      <c r="F116" s="217"/>
      <c r="G116" s="217"/>
      <c r="H116" s="217"/>
    </row>
    <row r="117" spans="3:8" x14ac:dyDescent="0.25">
      <c r="C117" s="217"/>
      <c r="D117" s="217"/>
      <c r="E117" s="217"/>
      <c r="F117" s="217"/>
      <c r="G117" s="217"/>
      <c r="H117" s="217"/>
    </row>
    <row r="118" spans="3:8" x14ac:dyDescent="0.25">
      <c r="C118" s="217"/>
      <c r="D118" s="217"/>
      <c r="E118" s="217"/>
      <c r="F118" s="217"/>
      <c r="G118" s="217"/>
      <c r="H118" s="217"/>
    </row>
    <row r="119" spans="3:8" x14ac:dyDescent="0.25">
      <c r="C119" s="217"/>
      <c r="D119" s="217"/>
      <c r="E119" s="217"/>
      <c r="F119" s="217"/>
      <c r="G119" s="217"/>
      <c r="H119" s="217"/>
    </row>
    <row r="120" spans="3:8" x14ac:dyDescent="0.25">
      <c r="C120" s="217"/>
      <c r="D120" s="217"/>
      <c r="E120" s="217"/>
      <c r="F120" s="217"/>
      <c r="G120" s="217"/>
      <c r="H120" s="217"/>
    </row>
    <row r="121" spans="3:8" x14ac:dyDescent="0.25">
      <c r="C121" s="217"/>
      <c r="D121" s="217"/>
      <c r="E121" s="217"/>
      <c r="F121" s="217"/>
      <c r="G121" s="217"/>
      <c r="H121" s="217"/>
    </row>
    <row r="122" spans="3:8" x14ac:dyDescent="0.25">
      <c r="C122" s="217"/>
      <c r="D122" s="217"/>
      <c r="E122" s="217"/>
      <c r="F122" s="217"/>
      <c r="G122" s="217"/>
      <c r="H122" s="217"/>
    </row>
    <row r="123" spans="3:8" x14ac:dyDescent="0.25">
      <c r="C123" s="217"/>
      <c r="D123" s="217"/>
      <c r="E123" s="217"/>
      <c r="F123" s="217"/>
      <c r="G123" s="217"/>
      <c r="H123" s="217"/>
    </row>
    <row r="124" spans="3:8" x14ac:dyDescent="0.25">
      <c r="C124" s="217"/>
      <c r="D124" s="217"/>
      <c r="E124" s="217"/>
      <c r="F124" s="217"/>
      <c r="G124" s="217"/>
      <c r="H124" s="217"/>
    </row>
    <row r="125" spans="3:8" x14ac:dyDescent="0.25">
      <c r="C125" s="217"/>
      <c r="D125" s="217"/>
      <c r="E125" s="217"/>
      <c r="F125" s="217"/>
      <c r="G125" s="217"/>
      <c r="H125" s="217"/>
    </row>
    <row r="126" spans="3:8" x14ac:dyDescent="0.25">
      <c r="C126" s="217"/>
      <c r="D126" s="217"/>
      <c r="E126" s="217"/>
      <c r="F126" s="217"/>
      <c r="G126" s="217"/>
      <c r="H126" s="217"/>
    </row>
    <row r="127" spans="3:8" x14ac:dyDescent="0.25">
      <c r="C127" s="217"/>
      <c r="D127" s="217"/>
      <c r="E127" s="217"/>
      <c r="F127" s="217"/>
      <c r="G127" s="217"/>
      <c r="H127" s="217"/>
    </row>
    <row r="128" spans="3:8" x14ac:dyDescent="0.25">
      <c r="C128" s="217"/>
      <c r="D128" s="217"/>
      <c r="E128" s="217"/>
      <c r="F128" s="217"/>
      <c r="G128" s="217"/>
      <c r="H128" s="217"/>
    </row>
    <row r="129" spans="3:8" x14ac:dyDescent="0.25">
      <c r="C129" s="217"/>
      <c r="D129" s="217"/>
      <c r="E129" s="217"/>
      <c r="F129" s="217"/>
      <c r="G129" s="217"/>
      <c r="H129" s="217"/>
    </row>
    <row r="130" spans="3:8" x14ac:dyDescent="0.25">
      <c r="C130" s="217"/>
      <c r="D130" s="217"/>
      <c r="E130" s="217"/>
      <c r="F130" s="217"/>
      <c r="G130" s="217"/>
      <c r="H130" s="217"/>
    </row>
    <row r="131" spans="3:8" x14ac:dyDescent="0.25">
      <c r="C131" s="217"/>
      <c r="D131" s="217"/>
      <c r="E131" s="217"/>
      <c r="F131" s="217"/>
      <c r="G131" s="217"/>
      <c r="H131" s="217"/>
    </row>
    <row r="132" spans="3:8" x14ac:dyDescent="0.25">
      <c r="C132" s="217"/>
      <c r="D132" s="217"/>
      <c r="E132" s="217"/>
      <c r="F132" s="217"/>
      <c r="G132" s="217"/>
      <c r="H132" s="217"/>
    </row>
    <row r="133" spans="3:8" x14ac:dyDescent="0.25">
      <c r="C133" s="217"/>
      <c r="D133" s="217"/>
      <c r="E133" s="217"/>
      <c r="F133" s="217"/>
      <c r="G133" s="217"/>
      <c r="H133" s="217"/>
    </row>
    <row r="134" spans="3:8" x14ac:dyDescent="0.25">
      <c r="C134" s="217"/>
      <c r="D134" s="217"/>
      <c r="E134" s="217"/>
      <c r="F134" s="217"/>
      <c r="G134" s="217"/>
      <c r="H134" s="217"/>
    </row>
    <row r="135" spans="3:8" x14ac:dyDescent="0.25">
      <c r="C135" s="217"/>
      <c r="D135" s="217"/>
      <c r="E135" s="217"/>
      <c r="F135" s="217"/>
      <c r="G135" s="217"/>
      <c r="H135" s="217"/>
    </row>
    <row r="136" spans="3:8" x14ac:dyDescent="0.25">
      <c r="C136" s="217"/>
      <c r="D136" s="217"/>
      <c r="E136" s="217"/>
      <c r="F136" s="217"/>
      <c r="G136" s="217"/>
      <c r="H136" s="217"/>
    </row>
    <row r="137" spans="3:8" x14ac:dyDescent="0.25">
      <c r="C137" s="217"/>
      <c r="D137" s="217"/>
      <c r="E137" s="217"/>
      <c r="F137" s="217"/>
      <c r="G137" s="217"/>
      <c r="H137" s="217"/>
    </row>
    <row r="138" spans="3:8" x14ac:dyDescent="0.25">
      <c r="C138" s="217"/>
      <c r="D138" s="217"/>
      <c r="E138" s="217"/>
      <c r="F138" s="217"/>
      <c r="G138" s="217"/>
      <c r="H138" s="217"/>
    </row>
    <row r="139" spans="3:8" x14ac:dyDescent="0.25">
      <c r="C139" s="217"/>
      <c r="D139" s="217"/>
      <c r="E139" s="217"/>
      <c r="F139" s="217"/>
      <c r="G139" s="217"/>
      <c r="H139" s="217"/>
    </row>
    <row r="140" spans="3:8" x14ac:dyDescent="0.25">
      <c r="C140" s="217"/>
      <c r="D140" s="217"/>
      <c r="E140" s="217"/>
      <c r="F140" s="217"/>
      <c r="G140" s="217"/>
      <c r="H140" s="217"/>
    </row>
    <row r="141" spans="3:8" x14ac:dyDescent="0.25">
      <c r="C141" s="217"/>
      <c r="D141" s="217"/>
      <c r="E141" s="217"/>
      <c r="F141" s="217"/>
      <c r="G141" s="217"/>
      <c r="H141" s="217"/>
    </row>
    <row r="142" spans="3:8" x14ac:dyDescent="0.25">
      <c r="C142" s="217"/>
      <c r="D142" s="217"/>
      <c r="E142" s="217"/>
      <c r="F142" s="217"/>
      <c r="G142" s="217"/>
      <c r="H142" s="217"/>
    </row>
    <row r="143" spans="3:8" x14ac:dyDescent="0.25">
      <c r="C143" s="217"/>
      <c r="D143" s="217"/>
      <c r="E143" s="217"/>
      <c r="F143" s="217"/>
      <c r="G143" s="217"/>
      <c r="H143" s="217"/>
    </row>
    <row r="144" spans="3:8" x14ac:dyDescent="0.25">
      <c r="C144" s="217"/>
      <c r="D144" s="217"/>
      <c r="E144" s="217"/>
      <c r="F144" s="217"/>
      <c r="G144" s="217"/>
      <c r="H144" s="217"/>
    </row>
    <row r="145" spans="3:8" x14ac:dyDescent="0.25">
      <c r="C145" s="217"/>
      <c r="D145" s="217"/>
      <c r="E145" s="217"/>
      <c r="F145" s="217"/>
      <c r="G145" s="217"/>
      <c r="H145" s="217"/>
    </row>
    <row r="146" spans="3:8" x14ac:dyDescent="0.25">
      <c r="C146" s="217"/>
      <c r="D146" s="217"/>
      <c r="E146" s="217"/>
      <c r="F146" s="217"/>
      <c r="G146" s="217"/>
      <c r="H146" s="217"/>
    </row>
    <row r="147" spans="3:8" x14ac:dyDescent="0.25">
      <c r="C147" s="217"/>
      <c r="D147" s="217"/>
      <c r="E147" s="217"/>
      <c r="F147" s="217"/>
      <c r="G147" s="217"/>
      <c r="H147" s="217"/>
    </row>
    <row r="148" spans="3:8" x14ac:dyDescent="0.25">
      <c r="C148" s="217"/>
      <c r="D148" s="217"/>
      <c r="E148" s="217"/>
      <c r="F148" s="217"/>
      <c r="G148" s="217"/>
      <c r="H148" s="217"/>
    </row>
    <row r="149" spans="3:8" x14ac:dyDescent="0.25">
      <c r="C149" s="217"/>
      <c r="D149" s="217"/>
      <c r="E149" s="217"/>
      <c r="F149" s="217"/>
      <c r="G149" s="217"/>
      <c r="H149" s="217"/>
    </row>
    <row r="150" spans="3:8" x14ac:dyDescent="0.25">
      <c r="C150" s="217"/>
      <c r="D150" s="217"/>
      <c r="E150" s="217"/>
      <c r="F150" s="217"/>
      <c r="G150" s="217"/>
      <c r="H150" s="217"/>
    </row>
    <row r="151" spans="3:8" x14ac:dyDescent="0.25">
      <c r="C151" s="217"/>
      <c r="D151" s="217"/>
      <c r="E151" s="217"/>
      <c r="F151" s="217"/>
      <c r="G151" s="217"/>
      <c r="H151" s="217"/>
    </row>
    <row r="152" spans="3:8" x14ac:dyDescent="0.25">
      <c r="C152" s="217"/>
      <c r="D152" s="217"/>
      <c r="E152" s="217"/>
      <c r="F152" s="217"/>
      <c r="G152" s="217"/>
      <c r="H152" s="217"/>
    </row>
    <row r="153" spans="3:8" x14ac:dyDescent="0.25">
      <c r="C153" s="217"/>
      <c r="D153" s="217"/>
      <c r="E153" s="217"/>
      <c r="F153" s="217"/>
      <c r="G153" s="217"/>
      <c r="H153" s="217"/>
    </row>
    <row r="154" spans="3:8" x14ac:dyDescent="0.25">
      <c r="C154" s="217"/>
      <c r="D154" s="217"/>
      <c r="E154" s="217"/>
      <c r="F154" s="217"/>
      <c r="G154" s="217"/>
      <c r="H154" s="217"/>
    </row>
    <row r="155" spans="3:8" x14ac:dyDescent="0.25">
      <c r="C155" s="217"/>
      <c r="D155" s="217"/>
      <c r="E155" s="217"/>
      <c r="F155" s="217"/>
      <c r="G155" s="217"/>
      <c r="H155" s="217"/>
    </row>
    <row r="156" spans="3:8" x14ac:dyDescent="0.25">
      <c r="C156" s="217"/>
      <c r="D156" s="217"/>
      <c r="E156" s="217"/>
      <c r="F156" s="217"/>
      <c r="G156" s="217"/>
      <c r="H156" s="217"/>
    </row>
    <row r="157" spans="3:8" x14ac:dyDescent="0.25">
      <c r="C157" s="217"/>
      <c r="D157" s="217"/>
      <c r="E157" s="217"/>
      <c r="F157" s="217"/>
      <c r="G157" s="217"/>
      <c r="H157" s="217"/>
    </row>
    <row r="158" spans="3:8" x14ac:dyDescent="0.25">
      <c r="C158" s="217"/>
      <c r="D158" s="217"/>
      <c r="E158" s="217"/>
      <c r="F158" s="217"/>
      <c r="G158" s="217"/>
      <c r="H158" s="217"/>
    </row>
    <row r="159" spans="3:8" x14ac:dyDescent="0.25">
      <c r="C159" s="217"/>
      <c r="D159" s="217"/>
      <c r="E159" s="217"/>
      <c r="F159" s="217"/>
      <c r="G159" s="217"/>
      <c r="H159" s="217"/>
    </row>
    <row r="160" spans="3:8" x14ac:dyDescent="0.25">
      <c r="C160" s="217"/>
      <c r="D160" s="217"/>
      <c r="E160" s="217"/>
      <c r="F160" s="217"/>
      <c r="G160" s="217"/>
      <c r="H160" s="217"/>
    </row>
    <row r="161" spans="3:8" x14ac:dyDescent="0.25">
      <c r="C161" s="217"/>
      <c r="D161" s="217"/>
      <c r="E161" s="217"/>
      <c r="F161" s="217"/>
      <c r="G161" s="217"/>
      <c r="H161" s="217"/>
    </row>
    <row r="162" spans="3:8" x14ac:dyDescent="0.25">
      <c r="C162" s="217"/>
      <c r="D162" s="217"/>
      <c r="E162" s="217"/>
      <c r="F162" s="217"/>
      <c r="G162" s="217"/>
      <c r="H162" s="217"/>
    </row>
    <row r="163" spans="3:8" x14ac:dyDescent="0.25">
      <c r="C163" s="217"/>
      <c r="D163" s="217"/>
      <c r="E163" s="217"/>
      <c r="F163" s="217"/>
      <c r="G163" s="217"/>
      <c r="H163" s="217"/>
    </row>
    <row r="164" spans="3:8" x14ac:dyDescent="0.25">
      <c r="C164" s="217"/>
      <c r="D164" s="217"/>
      <c r="E164" s="217"/>
      <c r="F164" s="217"/>
      <c r="G164" s="217"/>
      <c r="H164" s="217"/>
    </row>
    <row r="165" spans="3:8" x14ac:dyDescent="0.25">
      <c r="C165" s="217"/>
      <c r="D165" s="217"/>
      <c r="E165" s="217"/>
      <c r="F165" s="217"/>
      <c r="G165" s="217"/>
      <c r="H165" s="217"/>
    </row>
    <row r="166" spans="3:8" x14ac:dyDescent="0.25">
      <c r="C166" s="217"/>
      <c r="D166" s="217"/>
      <c r="E166" s="217"/>
      <c r="F166" s="217"/>
      <c r="G166" s="217"/>
      <c r="H166" s="217"/>
    </row>
    <row r="167" spans="3:8" x14ac:dyDescent="0.25">
      <c r="C167" s="217"/>
      <c r="D167" s="217"/>
      <c r="E167" s="217"/>
      <c r="F167" s="217"/>
      <c r="G167" s="217"/>
      <c r="H167" s="217"/>
    </row>
    <row r="168" spans="3:8" x14ac:dyDescent="0.25">
      <c r="C168" s="217"/>
      <c r="D168" s="217"/>
      <c r="E168" s="217"/>
      <c r="F168" s="217"/>
      <c r="G168" s="217"/>
      <c r="H168" s="217"/>
    </row>
    <row r="169" spans="3:8" x14ac:dyDescent="0.25">
      <c r="C169" s="217"/>
      <c r="D169" s="217"/>
      <c r="E169" s="217"/>
      <c r="F169" s="217"/>
      <c r="G169" s="217"/>
      <c r="H169" s="217"/>
    </row>
    <row r="170" spans="3:8" x14ac:dyDescent="0.25">
      <c r="C170" s="217"/>
      <c r="D170" s="217"/>
      <c r="E170" s="217"/>
      <c r="F170" s="217"/>
      <c r="G170" s="217"/>
      <c r="H170" s="217"/>
    </row>
    <row r="171" spans="3:8" x14ac:dyDescent="0.25">
      <c r="C171" s="217"/>
      <c r="D171" s="217"/>
      <c r="E171" s="217"/>
      <c r="F171" s="217"/>
      <c r="G171" s="217"/>
      <c r="H171" s="217"/>
    </row>
    <row r="172" spans="3:8" x14ac:dyDescent="0.25">
      <c r="C172" s="217"/>
      <c r="D172" s="217"/>
      <c r="E172" s="217"/>
      <c r="F172" s="217"/>
      <c r="G172" s="217"/>
      <c r="H172" s="217"/>
    </row>
    <row r="173" spans="3:8" x14ac:dyDescent="0.25">
      <c r="C173" s="217"/>
      <c r="D173" s="217"/>
      <c r="E173" s="217"/>
      <c r="F173" s="217"/>
      <c r="G173" s="217"/>
      <c r="H173" s="217"/>
    </row>
    <row r="174" spans="3:8" x14ac:dyDescent="0.25">
      <c r="C174" s="217"/>
      <c r="D174" s="217"/>
      <c r="E174" s="217"/>
      <c r="F174" s="217"/>
      <c r="G174" s="217"/>
      <c r="H174" s="217"/>
    </row>
    <row r="175" spans="3:8" x14ac:dyDescent="0.25">
      <c r="C175" s="217"/>
      <c r="D175" s="217"/>
      <c r="E175" s="217"/>
      <c r="F175" s="217"/>
      <c r="G175" s="217"/>
      <c r="H175" s="217"/>
    </row>
    <row r="176" spans="3:8" x14ac:dyDescent="0.25">
      <c r="C176" s="217"/>
      <c r="D176" s="217"/>
      <c r="E176" s="217"/>
      <c r="F176" s="217"/>
      <c r="G176" s="217"/>
      <c r="H176" s="217"/>
    </row>
    <row r="177" spans="3:8" x14ac:dyDescent="0.25">
      <c r="C177" s="217"/>
      <c r="D177" s="217"/>
      <c r="E177" s="217"/>
      <c r="F177" s="217"/>
      <c r="G177" s="217"/>
      <c r="H177" s="217"/>
    </row>
    <row r="178" spans="3:8" x14ac:dyDescent="0.25">
      <c r="C178" s="217"/>
      <c r="D178" s="217"/>
      <c r="E178" s="217"/>
      <c r="F178" s="217"/>
      <c r="G178" s="217"/>
      <c r="H178" s="217"/>
    </row>
    <row r="179" spans="3:8" x14ac:dyDescent="0.25">
      <c r="C179" s="217"/>
      <c r="D179" s="217"/>
      <c r="E179" s="217"/>
      <c r="F179" s="217"/>
      <c r="G179" s="217"/>
      <c r="H179" s="217"/>
    </row>
    <row r="180" spans="3:8" x14ac:dyDescent="0.25">
      <c r="C180" s="217"/>
      <c r="D180" s="217"/>
      <c r="E180" s="217"/>
      <c r="F180" s="217"/>
      <c r="G180" s="217"/>
      <c r="H180" s="217"/>
    </row>
    <row r="181" spans="3:8" x14ac:dyDescent="0.25">
      <c r="C181" s="217"/>
      <c r="D181" s="217"/>
      <c r="E181" s="217"/>
      <c r="F181" s="217"/>
      <c r="G181" s="217"/>
      <c r="H181" s="217"/>
    </row>
    <row r="182" spans="3:8" x14ac:dyDescent="0.25">
      <c r="C182" s="217"/>
      <c r="D182" s="217"/>
      <c r="E182" s="217"/>
      <c r="F182" s="217"/>
      <c r="G182" s="217"/>
      <c r="H182" s="217"/>
    </row>
    <row r="183" spans="3:8" x14ac:dyDescent="0.25">
      <c r="C183" s="217"/>
      <c r="D183" s="217"/>
      <c r="E183" s="217"/>
      <c r="F183" s="217"/>
      <c r="G183" s="217"/>
      <c r="H183" s="217"/>
    </row>
    <row r="184" spans="3:8" x14ac:dyDescent="0.25">
      <c r="C184" s="217"/>
      <c r="D184" s="217"/>
      <c r="E184" s="217"/>
      <c r="F184" s="217"/>
      <c r="G184" s="217"/>
      <c r="H184" s="217"/>
    </row>
    <row r="185" spans="3:8" x14ac:dyDescent="0.25">
      <c r="C185" s="217"/>
      <c r="D185" s="217"/>
      <c r="E185" s="217"/>
      <c r="F185" s="217"/>
      <c r="G185" s="217"/>
      <c r="H185" s="217"/>
    </row>
    <row r="186" spans="3:8" x14ac:dyDescent="0.25">
      <c r="C186" s="217"/>
      <c r="D186" s="217"/>
      <c r="E186" s="217"/>
      <c r="F186" s="217"/>
      <c r="G186" s="217"/>
      <c r="H186" s="217"/>
    </row>
    <row r="187" spans="3:8" x14ac:dyDescent="0.25">
      <c r="C187" s="217"/>
      <c r="D187" s="217"/>
      <c r="E187" s="217"/>
      <c r="F187" s="217"/>
      <c r="G187" s="217"/>
      <c r="H187" s="217"/>
    </row>
    <row r="188" spans="3:8" x14ac:dyDescent="0.25">
      <c r="C188" s="217"/>
      <c r="D188" s="217"/>
      <c r="E188" s="217"/>
      <c r="F188" s="217"/>
      <c r="G188" s="217"/>
      <c r="H188" s="217"/>
    </row>
    <row r="189" spans="3:8" x14ac:dyDescent="0.25">
      <c r="C189" s="217"/>
      <c r="D189" s="217"/>
      <c r="E189" s="217"/>
      <c r="F189" s="217"/>
      <c r="G189" s="217"/>
      <c r="H189" s="217"/>
    </row>
    <row r="190" spans="3:8" x14ac:dyDescent="0.25">
      <c r="C190" s="217"/>
      <c r="D190" s="217"/>
      <c r="E190" s="217"/>
      <c r="F190" s="217"/>
      <c r="G190" s="217"/>
      <c r="H190" s="217"/>
    </row>
    <row r="191" spans="3:8" x14ac:dyDescent="0.25">
      <c r="C191" s="217"/>
      <c r="D191" s="217"/>
      <c r="E191" s="217"/>
      <c r="F191" s="217"/>
      <c r="G191" s="217"/>
      <c r="H191" s="217"/>
    </row>
    <row r="192" spans="3:8" x14ac:dyDescent="0.25">
      <c r="C192" s="217"/>
      <c r="D192" s="217"/>
      <c r="E192" s="217"/>
      <c r="F192" s="217"/>
      <c r="G192" s="217"/>
      <c r="H192" s="217"/>
    </row>
    <row r="193" spans="3:8" x14ac:dyDescent="0.25">
      <c r="C193" s="217"/>
      <c r="D193" s="217"/>
      <c r="E193" s="217"/>
      <c r="F193" s="217"/>
      <c r="G193" s="217"/>
      <c r="H193" s="217"/>
    </row>
    <row r="194" spans="3:8" x14ac:dyDescent="0.25">
      <c r="C194" s="217"/>
      <c r="D194" s="217"/>
      <c r="E194" s="217"/>
      <c r="F194" s="217"/>
      <c r="G194" s="217"/>
      <c r="H194" s="217"/>
    </row>
    <row r="195" spans="3:8" x14ac:dyDescent="0.25">
      <c r="C195" s="217"/>
      <c r="D195" s="217"/>
      <c r="E195" s="217"/>
      <c r="F195" s="217"/>
      <c r="G195" s="217"/>
      <c r="H195" s="217"/>
    </row>
    <row r="196" spans="3:8" x14ac:dyDescent="0.25">
      <c r="C196" s="217"/>
      <c r="D196" s="217"/>
      <c r="E196" s="217"/>
      <c r="F196" s="217"/>
      <c r="G196" s="217"/>
      <c r="H196" s="217"/>
    </row>
    <row r="197" spans="3:8" x14ac:dyDescent="0.25">
      <c r="C197" s="217"/>
      <c r="D197" s="217"/>
      <c r="E197" s="217"/>
      <c r="F197" s="217"/>
      <c r="G197" s="217"/>
      <c r="H197" s="217"/>
    </row>
    <row r="198" spans="3:8" x14ac:dyDescent="0.25">
      <c r="C198" s="217"/>
      <c r="D198" s="217"/>
      <c r="E198" s="217"/>
      <c r="F198" s="217"/>
      <c r="G198" s="217"/>
      <c r="H198" s="217"/>
    </row>
    <row r="199" spans="3:8" x14ac:dyDescent="0.25">
      <c r="C199" s="217"/>
      <c r="D199" s="217"/>
      <c r="E199" s="217"/>
      <c r="F199" s="217"/>
      <c r="G199" s="217"/>
      <c r="H199" s="217"/>
    </row>
    <row r="200" spans="3:8" x14ac:dyDescent="0.25">
      <c r="C200" s="217"/>
      <c r="D200" s="217"/>
      <c r="E200" s="217"/>
      <c r="F200" s="217"/>
      <c r="G200" s="217"/>
      <c r="H200" s="217"/>
    </row>
    <row r="201" spans="3:8" x14ac:dyDescent="0.25">
      <c r="C201" s="217"/>
      <c r="D201" s="217"/>
      <c r="E201" s="217"/>
      <c r="F201" s="217"/>
      <c r="G201" s="217"/>
      <c r="H201" s="217"/>
    </row>
    <row r="202" spans="3:8" x14ac:dyDescent="0.25">
      <c r="C202" s="217"/>
      <c r="D202" s="217"/>
      <c r="E202" s="217"/>
      <c r="F202" s="217"/>
      <c r="G202" s="217"/>
      <c r="H202" s="217"/>
    </row>
    <row r="203" spans="3:8" x14ac:dyDescent="0.25">
      <c r="C203" s="217"/>
      <c r="D203" s="217"/>
      <c r="E203" s="217"/>
      <c r="F203" s="217"/>
      <c r="G203" s="217"/>
      <c r="H203" s="217"/>
    </row>
    <row r="204" spans="3:8" x14ac:dyDescent="0.25">
      <c r="C204" s="217"/>
      <c r="D204" s="217"/>
      <c r="E204" s="217"/>
      <c r="F204" s="217"/>
      <c r="G204" s="217"/>
      <c r="H204" s="217"/>
    </row>
    <row r="205" spans="3:8" x14ac:dyDescent="0.25">
      <c r="C205" s="217"/>
      <c r="D205" s="217"/>
      <c r="E205" s="217"/>
      <c r="F205" s="217"/>
      <c r="G205" s="217"/>
      <c r="H205" s="217"/>
    </row>
    <row r="206" spans="3:8" x14ac:dyDescent="0.25">
      <c r="C206" s="217"/>
      <c r="D206" s="217"/>
      <c r="E206" s="217"/>
      <c r="F206" s="217"/>
      <c r="G206" s="217"/>
      <c r="H206" s="217"/>
    </row>
    <row r="207" spans="3:8" x14ac:dyDescent="0.25">
      <c r="C207" s="217"/>
      <c r="D207" s="217"/>
      <c r="E207" s="217"/>
      <c r="F207" s="217"/>
      <c r="G207" s="217"/>
      <c r="H207" s="217"/>
    </row>
    <row r="208" spans="3:8" x14ac:dyDescent="0.25">
      <c r="C208" s="217"/>
      <c r="D208" s="217"/>
      <c r="E208" s="217"/>
      <c r="F208" s="217"/>
      <c r="G208" s="217"/>
      <c r="H208" s="217"/>
    </row>
    <row r="209" spans="3:8" x14ac:dyDescent="0.25">
      <c r="C209" s="217"/>
      <c r="D209" s="217"/>
      <c r="E209" s="217"/>
      <c r="F209" s="217"/>
      <c r="G209" s="217"/>
      <c r="H209" s="217"/>
    </row>
    <row r="210" spans="3:8" x14ac:dyDescent="0.25">
      <c r="C210" s="217"/>
      <c r="D210" s="217"/>
      <c r="E210" s="217"/>
      <c r="F210" s="217"/>
      <c r="G210" s="217"/>
      <c r="H210" s="217"/>
    </row>
    <row r="211" spans="3:8" x14ac:dyDescent="0.25">
      <c r="C211" s="217"/>
      <c r="D211" s="217"/>
      <c r="E211" s="217"/>
      <c r="F211" s="217"/>
      <c r="G211" s="217"/>
      <c r="H211" s="217"/>
    </row>
    <row r="212" spans="3:8" x14ac:dyDescent="0.25">
      <c r="C212" s="217"/>
      <c r="D212" s="217"/>
      <c r="E212" s="217"/>
      <c r="F212" s="217"/>
      <c r="G212" s="217"/>
      <c r="H212" s="217"/>
    </row>
    <row r="213" spans="3:8" x14ac:dyDescent="0.25">
      <c r="C213" s="217"/>
      <c r="D213" s="217"/>
      <c r="E213" s="217"/>
      <c r="F213" s="217"/>
      <c r="G213" s="217"/>
      <c r="H213" s="217"/>
    </row>
    <row r="214" spans="3:8" x14ac:dyDescent="0.25">
      <c r="C214" s="217"/>
      <c r="D214" s="217"/>
      <c r="E214" s="217"/>
      <c r="F214" s="217"/>
      <c r="G214" s="217"/>
      <c r="H214" s="217"/>
    </row>
    <row r="215" spans="3:8" x14ac:dyDescent="0.25">
      <c r="C215" s="217"/>
      <c r="D215" s="217"/>
      <c r="E215" s="217"/>
      <c r="F215" s="217"/>
      <c r="G215" s="217"/>
      <c r="H215" s="217"/>
    </row>
    <row r="216" spans="3:8" x14ac:dyDescent="0.25">
      <c r="C216" s="217"/>
      <c r="D216" s="217"/>
      <c r="E216" s="217"/>
      <c r="F216" s="217"/>
      <c r="G216" s="217"/>
      <c r="H216" s="217"/>
    </row>
    <row r="217" spans="3:8" x14ac:dyDescent="0.25">
      <c r="C217" s="217"/>
      <c r="D217" s="217"/>
      <c r="E217" s="217"/>
      <c r="F217" s="217"/>
      <c r="G217" s="217"/>
      <c r="H217" s="217"/>
    </row>
    <row r="218" spans="3:8" x14ac:dyDescent="0.25">
      <c r="C218" s="217"/>
      <c r="D218" s="217"/>
      <c r="E218" s="217"/>
      <c r="F218" s="217"/>
      <c r="G218" s="217"/>
      <c r="H218" s="217"/>
    </row>
    <row r="219" spans="3:8" x14ac:dyDescent="0.25">
      <c r="C219" s="217"/>
      <c r="D219" s="217"/>
      <c r="E219" s="217"/>
      <c r="F219" s="217"/>
      <c r="G219" s="217"/>
      <c r="H219" s="217"/>
    </row>
    <row r="220" spans="3:8" x14ac:dyDescent="0.25">
      <c r="C220" s="217"/>
      <c r="D220" s="217"/>
      <c r="E220" s="217"/>
      <c r="F220" s="217"/>
      <c r="G220" s="217"/>
      <c r="H220" s="217"/>
    </row>
    <row r="221" spans="3:8" x14ac:dyDescent="0.25">
      <c r="C221" s="217"/>
      <c r="D221" s="217"/>
      <c r="E221" s="217"/>
      <c r="F221" s="217"/>
      <c r="G221" s="217"/>
      <c r="H221" s="217"/>
    </row>
    <row r="222" spans="3:8" x14ac:dyDescent="0.25">
      <c r="C222" s="217"/>
      <c r="D222" s="217"/>
      <c r="E222" s="217"/>
      <c r="F222" s="217"/>
      <c r="G222" s="217"/>
      <c r="H222" s="217"/>
    </row>
    <row r="223" spans="3:8" x14ac:dyDescent="0.25">
      <c r="C223" s="217"/>
      <c r="D223" s="217"/>
      <c r="E223" s="217"/>
      <c r="F223" s="217"/>
      <c r="G223" s="217"/>
      <c r="H223" s="217"/>
    </row>
    <row r="224" spans="3:8" x14ac:dyDescent="0.25">
      <c r="C224" s="217"/>
      <c r="D224" s="217"/>
      <c r="E224" s="217"/>
      <c r="F224" s="217"/>
      <c r="G224" s="217"/>
      <c r="H224" s="217"/>
    </row>
    <row r="225" spans="3:8" x14ac:dyDescent="0.25">
      <c r="C225" s="217"/>
      <c r="D225" s="217"/>
      <c r="E225" s="217"/>
      <c r="F225" s="217"/>
      <c r="G225" s="217"/>
      <c r="H225" s="217"/>
    </row>
    <row r="226" spans="3:8" x14ac:dyDescent="0.25">
      <c r="C226" s="217"/>
      <c r="D226" s="217"/>
      <c r="E226" s="217"/>
      <c r="F226" s="217"/>
      <c r="G226" s="217"/>
      <c r="H226" s="217"/>
    </row>
    <row r="227" spans="3:8" x14ac:dyDescent="0.25">
      <c r="C227" s="217"/>
      <c r="D227" s="217"/>
      <c r="E227" s="217"/>
      <c r="F227" s="217"/>
      <c r="G227" s="217"/>
      <c r="H227" s="217"/>
    </row>
    <row r="228" spans="3:8" x14ac:dyDescent="0.25">
      <c r="C228" s="217"/>
      <c r="D228" s="217"/>
      <c r="E228" s="217"/>
      <c r="F228" s="217"/>
      <c r="G228" s="217"/>
      <c r="H228" s="217"/>
    </row>
    <row r="229" spans="3:8" x14ac:dyDescent="0.25">
      <c r="C229" s="217"/>
      <c r="D229" s="217"/>
      <c r="E229" s="217"/>
      <c r="F229" s="217"/>
      <c r="G229" s="217"/>
      <c r="H229" s="217"/>
    </row>
    <row r="230" spans="3:8" x14ac:dyDescent="0.25">
      <c r="C230" s="217"/>
      <c r="D230" s="217"/>
      <c r="E230" s="217"/>
      <c r="F230" s="217"/>
      <c r="G230" s="217"/>
      <c r="H230" s="217"/>
    </row>
    <row r="231" spans="3:8" x14ac:dyDescent="0.25">
      <c r="C231" s="217"/>
      <c r="D231" s="217"/>
      <c r="E231" s="217"/>
      <c r="F231" s="217"/>
      <c r="G231" s="217"/>
      <c r="H231" s="217"/>
    </row>
    <row r="232" spans="3:8" x14ac:dyDescent="0.25">
      <c r="C232" s="217"/>
      <c r="D232" s="217"/>
      <c r="E232" s="217"/>
      <c r="F232" s="217"/>
      <c r="G232" s="217"/>
      <c r="H232" s="217"/>
    </row>
    <row r="233" spans="3:8" x14ac:dyDescent="0.25">
      <c r="C233" s="217"/>
      <c r="D233" s="217"/>
      <c r="E233" s="217"/>
      <c r="F233" s="217"/>
      <c r="G233" s="217"/>
      <c r="H233" s="217"/>
    </row>
    <row r="234" spans="3:8" x14ac:dyDescent="0.25">
      <c r="C234" s="217"/>
      <c r="D234" s="217"/>
      <c r="E234" s="217"/>
      <c r="F234" s="217"/>
      <c r="G234" s="217"/>
      <c r="H234" s="217"/>
    </row>
    <row r="235" spans="3:8" x14ac:dyDescent="0.25">
      <c r="C235" s="217"/>
      <c r="D235" s="217"/>
      <c r="E235" s="217"/>
      <c r="F235" s="217"/>
      <c r="G235" s="217"/>
      <c r="H235" s="217"/>
    </row>
    <row r="236" spans="3:8" x14ac:dyDescent="0.25">
      <c r="C236" s="217"/>
      <c r="D236" s="217"/>
      <c r="E236" s="217"/>
      <c r="F236" s="217"/>
      <c r="G236" s="217"/>
      <c r="H236" s="217"/>
    </row>
    <row r="237" spans="3:8" x14ac:dyDescent="0.25">
      <c r="C237" s="217"/>
      <c r="D237" s="217"/>
      <c r="E237" s="217"/>
      <c r="F237" s="217"/>
      <c r="G237" s="217"/>
      <c r="H237" s="217"/>
    </row>
    <row r="238" spans="3:8" x14ac:dyDescent="0.25">
      <c r="C238" s="217"/>
      <c r="D238" s="217"/>
      <c r="E238" s="217"/>
      <c r="F238" s="217"/>
      <c r="G238" s="217"/>
      <c r="H238" s="217"/>
    </row>
    <row r="239" spans="3:8" x14ac:dyDescent="0.25">
      <c r="C239" s="217"/>
      <c r="D239" s="217"/>
      <c r="E239" s="217"/>
      <c r="F239" s="217"/>
      <c r="G239" s="217"/>
      <c r="H239" s="217"/>
    </row>
    <row r="240" spans="3:8" x14ac:dyDescent="0.25">
      <c r="C240" s="217"/>
      <c r="D240" s="217"/>
      <c r="E240" s="217"/>
      <c r="F240" s="217"/>
      <c r="G240" s="217"/>
      <c r="H240" s="217"/>
    </row>
    <row r="241" spans="3:8" x14ac:dyDescent="0.25">
      <c r="C241" s="217"/>
      <c r="D241" s="217"/>
      <c r="E241" s="217"/>
      <c r="F241" s="217"/>
      <c r="G241" s="217"/>
      <c r="H241" s="217"/>
    </row>
    <row r="242" spans="3:8" x14ac:dyDescent="0.25">
      <c r="C242" s="217"/>
      <c r="D242" s="217"/>
      <c r="E242" s="217"/>
      <c r="F242" s="217"/>
      <c r="G242" s="217"/>
      <c r="H242" s="217"/>
    </row>
    <row r="243" spans="3:8" x14ac:dyDescent="0.25">
      <c r="C243" s="217"/>
      <c r="D243" s="217"/>
      <c r="E243" s="217"/>
      <c r="F243" s="217"/>
      <c r="G243" s="217"/>
      <c r="H243" s="217"/>
    </row>
    <row r="244" spans="3:8" x14ac:dyDescent="0.25">
      <c r="C244" s="217"/>
      <c r="D244" s="217"/>
      <c r="E244" s="217"/>
      <c r="F244" s="217"/>
      <c r="G244" s="217"/>
      <c r="H244" s="217"/>
    </row>
    <row r="245" spans="3:8" x14ac:dyDescent="0.25">
      <c r="C245" s="217"/>
      <c r="D245" s="217"/>
      <c r="E245" s="217"/>
      <c r="F245" s="217"/>
      <c r="G245" s="217"/>
      <c r="H245" s="217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2" orientation="landscape" r:id="rId1"/>
  <headerFooter>
    <oddFooter>&amp;RPag. 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  <pageSetUpPr fitToPage="1"/>
  </sheetPr>
  <dimension ref="A1:Q245"/>
  <sheetViews>
    <sheetView showGridLines="0" zoomScale="80" zoomScaleNormal="80" workbookViewId="0">
      <pane xSplit="1" topLeftCell="B1" activePane="topRight" state="frozen"/>
      <selection pane="topRight" activeCell="B1" sqref="B1"/>
    </sheetView>
  </sheetViews>
  <sheetFormatPr defaultColWidth="8.85546875" defaultRowHeight="15.75" x14ac:dyDescent="0.25"/>
  <cols>
    <col min="1" max="1" width="44.5703125" style="224" customWidth="1"/>
    <col min="2" max="2" width="12" style="218" customWidth="1"/>
    <col min="3" max="8" width="11.85546875" style="218" customWidth="1"/>
    <col min="9" max="14" width="11.85546875" style="217" customWidth="1"/>
    <col min="15" max="15" width="9.28515625" style="382" bestFit="1" customWidth="1"/>
    <col min="16" max="16" width="8.85546875" style="217" customWidth="1"/>
    <col min="17" max="17" width="9.28515625" style="227" customWidth="1"/>
  </cols>
  <sheetData>
    <row r="1" spans="1:17" ht="51" customHeight="1" x14ac:dyDescent="0.25"/>
    <row r="2" spans="1:17" x14ac:dyDescent="0.25">
      <c r="A2" s="492"/>
      <c r="B2" s="492"/>
      <c r="C2" s="492"/>
      <c r="D2" s="492"/>
      <c r="E2" s="492"/>
      <c r="F2" s="492"/>
      <c r="G2" s="492"/>
      <c r="H2" s="492"/>
    </row>
    <row r="3" spans="1:17" x14ac:dyDescent="0.25">
      <c r="A3" s="492"/>
      <c r="B3" s="492"/>
      <c r="C3" s="492"/>
      <c r="D3" s="492"/>
      <c r="E3" s="492"/>
      <c r="F3" s="492"/>
      <c r="G3" s="492"/>
      <c r="H3" s="492"/>
    </row>
    <row r="4" spans="1:17" ht="21" customHeight="1" x14ac:dyDescent="0.25"/>
    <row r="5" spans="1:17" s="374" customFormat="1" ht="18.75" customHeight="1" x14ac:dyDescent="0.25">
      <c r="A5" s="493" t="s">
        <v>253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</row>
    <row r="6" spans="1:17" s="374" customFormat="1" ht="20.25" customHeight="1" x14ac:dyDescent="0.25">
      <c r="A6" s="493" t="s">
        <v>280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</row>
    <row r="7" spans="1:17" s="225" customFormat="1" ht="22.5" customHeight="1" x14ac:dyDescent="0.2">
      <c r="A7" s="494" t="s">
        <v>3</v>
      </c>
      <c r="B7" s="496" t="s">
        <v>255</v>
      </c>
      <c r="C7" s="381" t="s">
        <v>256</v>
      </c>
      <c r="D7" s="381" t="s">
        <v>257</v>
      </c>
      <c r="E7" s="381" t="s">
        <v>258</v>
      </c>
      <c r="F7" s="381" t="s">
        <v>259</v>
      </c>
      <c r="G7" s="381" t="s">
        <v>260</v>
      </c>
      <c r="H7" s="381" t="s">
        <v>261</v>
      </c>
      <c r="I7" s="381" t="s">
        <v>262</v>
      </c>
      <c r="J7" s="381" t="s">
        <v>263</v>
      </c>
      <c r="K7" s="381" t="s">
        <v>264</v>
      </c>
      <c r="L7" s="381" t="s">
        <v>265</v>
      </c>
      <c r="M7" s="381" t="s">
        <v>266</v>
      </c>
      <c r="N7" s="381" t="s">
        <v>267</v>
      </c>
      <c r="O7" s="498" t="s">
        <v>268</v>
      </c>
      <c r="P7" s="499"/>
      <c r="Q7" s="500"/>
    </row>
    <row r="8" spans="1:17" s="225" customFormat="1" ht="18" customHeight="1" x14ac:dyDescent="0.2">
      <c r="A8" s="495"/>
      <c r="B8" s="497"/>
      <c r="C8" s="381" t="s">
        <v>269</v>
      </c>
      <c r="D8" s="381" t="s">
        <v>269</v>
      </c>
      <c r="E8" s="381" t="s">
        <v>269</v>
      </c>
      <c r="F8" s="381" t="s">
        <v>269</v>
      </c>
      <c r="G8" s="381" t="s">
        <v>269</v>
      </c>
      <c r="H8" s="381" t="s">
        <v>269</v>
      </c>
      <c r="I8" s="381" t="s">
        <v>269</v>
      </c>
      <c r="J8" s="381" t="s">
        <v>269</v>
      </c>
      <c r="K8" s="381" t="s">
        <v>269</v>
      </c>
      <c r="L8" s="381" t="s">
        <v>269</v>
      </c>
      <c r="M8" s="381" t="s">
        <v>269</v>
      </c>
      <c r="N8" s="381" t="s">
        <v>269</v>
      </c>
      <c r="O8" s="383" t="s">
        <v>270</v>
      </c>
      <c r="P8" s="381" t="s">
        <v>269</v>
      </c>
      <c r="Q8" s="381" t="s">
        <v>1</v>
      </c>
    </row>
    <row r="9" spans="1:17" ht="28.5" customHeight="1" x14ac:dyDescent="0.25">
      <c r="A9" s="355" t="s">
        <v>202</v>
      </c>
      <c r="B9" s="356">
        <v>2400</v>
      </c>
      <c r="C9" s="369">
        <v>1261</v>
      </c>
      <c r="D9" s="369">
        <v>1027</v>
      </c>
      <c r="E9" s="369">
        <v>783</v>
      </c>
      <c r="F9" s="369">
        <v>454</v>
      </c>
      <c r="G9" s="369">
        <v>375</v>
      </c>
      <c r="H9" s="460">
        <v>199</v>
      </c>
      <c r="I9" s="369">
        <v>0</v>
      </c>
      <c r="J9" s="369">
        <v>1520</v>
      </c>
      <c r="K9" s="369">
        <v>1479</v>
      </c>
      <c r="L9" s="369">
        <v>1468</v>
      </c>
      <c r="M9" s="369">
        <v>1754</v>
      </c>
      <c r="N9" s="369">
        <v>2274</v>
      </c>
      <c r="O9" s="387">
        <f>B9*(IF(C9="",0,1)+IF(D9="",0,1)+IF(E9="",0,1)+IF(F9="",0,1)+IF(G9="",0,1)+IF(H9="",0,1)+IF(I9="",0,1)+IF(J9="",0,1)+IF(K9="",0,1)+IF(L9="",0,1)+IF(M9="",0,1)+IF(N9="",0,1))</f>
        <v>28800</v>
      </c>
      <c r="P9" s="387">
        <f>SUM(C9:N9)</f>
        <v>12594</v>
      </c>
      <c r="Q9" s="388">
        <f>IF(O9=0,"-",P9/O9)</f>
        <v>0.43729166666666669</v>
      </c>
    </row>
    <row r="10" spans="1:17" ht="31.5" customHeight="1" x14ac:dyDescent="0.25">
      <c r="A10" s="355" t="s">
        <v>203</v>
      </c>
      <c r="B10" s="356">
        <v>1421</v>
      </c>
      <c r="C10" s="369">
        <v>606</v>
      </c>
      <c r="D10" s="369">
        <v>439</v>
      </c>
      <c r="E10" s="369">
        <v>844</v>
      </c>
      <c r="F10" s="369">
        <v>821</v>
      </c>
      <c r="G10" s="369">
        <v>1023</v>
      </c>
      <c r="H10" s="460">
        <v>1078</v>
      </c>
      <c r="I10" s="369">
        <v>820</v>
      </c>
      <c r="J10" s="369">
        <v>860</v>
      </c>
      <c r="K10" s="369">
        <v>895</v>
      </c>
      <c r="L10" s="369">
        <v>886</v>
      </c>
      <c r="M10" s="369">
        <v>1045</v>
      </c>
      <c r="N10" s="369">
        <v>1270</v>
      </c>
      <c r="O10" s="387">
        <f>4160+B10*(IF(H10="",0,1)+IF(I10="",0,1)+IF(J10="",0,1)+IF(K10="",0,1)+IF(L10="",0,1)+IF(M10="",0,1)+IF(N10="",0,1))</f>
        <v>14107</v>
      </c>
      <c r="P10" s="387">
        <f t="shared" ref="P10:P17" si="0">SUM(C10:N10)</f>
        <v>10587</v>
      </c>
      <c r="Q10" s="388">
        <f t="shared" ref="Q10:Q18" si="1">IF(O10=0,"-",P10/O10)</f>
        <v>0.75047848585808463</v>
      </c>
    </row>
    <row r="11" spans="1:17" ht="28.5" customHeight="1" x14ac:dyDescent="0.25">
      <c r="A11" s="355" t="s">
        <v>216</v>
      </c>
      <c r="B11" s="356">
        <v>312</v>
      </c>
      <c r="C11" s="369">
        <v>155</v>
      </c>
      <c r="D11" s="369">
        <v>259</v>
      </c>
      <c r="E11" s="369">
        <v>355</v>
      </c>
      <c r="F11" s="369">
        <v>209</v>
      </c>
      <c r="G11" s="369">
        <v>246</v>
      </c>
      <c r="H11" s="460">
        <v>380</v>
      </c>
      <c r="I11" s="369">
        <v>118</v>
      </c>
      <c r="J11" s="369">
        <v>90</v>
      </c>
      <c r="K11" s="369">
        <v>237</v>
      </c>
      <c r="L11" s="369">
        <v>216</v>
      </c>
      <c r="M11" s="369">
        <v>216</v>
      </c>
      <c r="N11" s="369">
        <v>233</v>
      </c>
      <c r="O11" s="387">
        <f t="shared" ref="O11:O17" si="2">B11*(IF(C11="",0,1)+IF(D11="",0,1)+IF(E11="",0,1)+IF(F11="",0,1)+IF(G11="",0,1)+IF(H11="",0,1)+IF(I11="",0,1)+IF(J11="",0,1)+IF(K11="",0,1)+IF(L11="",0,1)+IF(M11="",0,1)+IF(N11="",0,1))</f>
        <v>3744</v>
      </c>
      <c r="P11" s="387">
        <f t="shared" si="0"/>
        <v>2714</v>
      </c>
      <c r="Q11" s="388">
        <f t="shared" si="1"/>
        <v>0.72489316239316237</v>
      </c>
    </row>
    <row r="12" spans="1:17" ht="31.5" customHeight="1" x14ac:dyDescent="0.25">
      <c r="A12" s="355" t="s">
        <v>226</v>
      </c>
      <c r="B12" s="356">
        <v>288</v>
      </c>
      <c r="C12" s="369">
        <v>142</v>
      </c>
      <c r="D12" s="369">
        <v>124</v>
      </c>
      <c r="E12" s="369">
        <v>154</v>
      </c>
      <c r="F12" s="369">
        <v>121</v>
      </c>
      <c r="G12" s="369">
        <v>114</v>
      </c>
      <c r="H12" s="460">
        <v>110</v>
      </c>
      <c r="I12" s="369">
        <v>127</v>
      </c>
      <c r="J12" s="369">
        <v>181</v>
      </c>
      <c r="K12" s="369">
        <v>474</v>
      </c>
      <c r="L12" s="369">
        <v>180</v>
      </c>
      <c r="M12" s="369">
        <v>161</v>
      </c>
      <c r="N12" s="369">
        <v>186</v>
      </c>
      <c r="O12" s="387">
        <f t="shared" si="2"/>
        <v>3456</v>
      </c>
      <c r="P12" s="387">
        <f t="shared" si="0"/>
        <v>2074</v>
      </c>
      <c r="Q12" s="388">
        <f t="shared" si="1"/>
        <v>0.6001157407407407</v>
      </c>
    </row>
    <row r="13" spans="1:17" ht="31.5" customHeight="1" x14ac:dyDescent="0.25">
      <c r="A13" s="355" t="s">
        <v>227</v>
      </c>
      <c r="B13" s="356">
        <v>1008</v>
      </c>
      <c r="C13" s="369">
        <v>236</v>
      </c>
      <c r="D13" s="369">
        <v>32</v>
      </c>
      <c r="E13" s="369">
        <v>218</v>
      </c>
      <c r="F13" s="369">
        <v>213</v>
      </c>
      <c r="G13" s="369">
        <v>164</v>
      </c>
      <c r="H13" s="460">
        <v>170</v>
      </c>
      <c r="I13" s="369">
        <v>263</v>
      </c>
      <c r="J13" s="369">
        <v>393</v>
      </c>
      <c r="K13" s="369">
        <v>106</v>
      </c>
      <c r="L13" s="369">
        <v>469</v>
      </c>
      <c r="M13" s="369">
        <v>356</v>
      </c>
      <c r="N13" s="369">
        <v>375</v>
      </c>
      <c r="O13" s="387">
        <f t="shared" si="2"/>
        <v>12096</v>
      </c>
      <c r="P13" s="387">
        <f t="shared" si="0"/>
        <v>2995</v>
      </c>
      <c r="Q13" s="388">
        <f t="shared" si="1"/>
        <v>0.24760251322751323</v>
      </c>
    </row>
    <row r="14" spans="1:17" ht="31.5" customHeight="1" x14ac:dyDescent="0.25">
      <c r="A14" s="355" t="s">
        <v>228</v>
      </c>
      <c r="B14" s="356">
        <v>256</v>
      </c>
      <c r="C14" s="369">
        <v>170</v>
      </c>
      <c r="D14" s="369">
        <v>126</v>
      </c>
      <c r="E14" s="369">
        <v>158</v>
      </c>
      <c r="F14" s="369">
        <v>71</v>
      </c>
      <c r="G14" s="369">
        <v>136</v>
      </c>
      <c r="H14" s="460">
        <v>84</v>
      </c>
      <c r="I14" s="369">
        <v>129</v>
      </c>
      <c r="J14" s="369">
        <v>172</v>
      </c>
      <c r="K14" s="369">
        <v>137</v>
      </c>
      <c r="L14" s="369">
        <v>122</v>
      </c>
      <c r="M14" s="369">
        <v>181</v>
      </c>
      <c r="N14" s="369">
        <v>246</v>
      </c>
      <c r="O14" s="387">
        <f t="shared" si="2"/>
        <v>3072</v>
      </c>
      <c r="P14" s="387">
        <f t="shared" si="0"/>
        <v>1732</v>
      </c>
      <c r="Q14" s="388">
        <f t="shared" si="1"/>
        <v>0.56380208333333337</v>
      </c>
    </row>
    <row r="15" spans="1:17" ht="31.5" customHeight="1" x14ac:dyDescent="0.25">
      <c r="A15" s="355" t="s">
        <v>210</v>
      </c>
      <c r="B15" s="356">
        <v>256</v>
      </c>
      <c r="C15" s="369">
        <v>0</v>
      </c>
      <c r="D15" s="369">
        <v>0</v>
      </c>
      <c r="E15" s="369">
        <v>32</v>
      </c>
      <c r="F15" s="369">
        <v>76</v>
      </c>
      <c r="G15" s="369">
        <v>131</v>
      </c>
      <c r="H15" s="460">
        <v>139</v>
      </c>
      <c r="I15" s="369">
        <v>138</v>
      </c>
      <c r="J15" s="369">
        <v>149</v>
      </c>
      <c r="K15" s="369">
        <v>93</v>
      </c>
      <c r="L15" s="369">
        <v>162</v>
      </c>
      <c r="M15" s="369">
        <v>140</v>
      </c>
      <c r="N15" s="369">
        <v>60</v>
      </c>
      <c r="O15" s="387">
        <f>3840+B15*(IF(H15="",0,1)+IF(I15="",0,1)+IF(J15="",0,1)+IF(K15="",0,1)+IF(L15="",0,1)+IF(M15="",0,1)+IF(N15="",0,1))</f>
        <v>5632</v>
      </c>
      <c r="P15" s="387">
        <f t="shared" si="0"/>
        <v>1120</v>
      </c>
      <c r="Q15" s="388">
        <f t="shared" si="1"/>
        <v>0.19886363636363635</v>
      </c>
    </row>
    <row r="16" spans="1:17" ht="28.5" customHeight="1" x14ac:dyDescent="0.25">
      <c r="A16" s="355" t="s">
        <v>211</v>
      </c>
      <c r="B16" s="356">
        <v>512</v>
      </c>
      <c r="C16" s="369">
        <v>153</v>
      </c>
      <c r="D16" s="369">
        <v>129</v>
      </c>
      <c r="E16" s="369">
        <v>112</v>
      </c>
      <c r="F16" s="369">
        <v>117</v>
      </c>
      <c r="G16" s="369">
        <v>90</v>
      </c>
      <c r="H16" s="460">
        <v>107</v>
      </c>
      <c r="I16" s="369">
        <v>47</v>
      </c>
      <c r="J16" s="369">
        <v>37</v>
      </c>
      <c r="K16" s="369">
        <v>137</v>
      </c>
      <c r="L16" s="369">
        <v>0</v>
      </c>
      <c r="M16" s="369">
        <v>43</v>
      </c>
      <c r="N16" s="369">
        <v>55</v>
      </c>
      <c r="O16" s="387">
        <f t="shared" si="2"/>
        <v>6144</v>
      </c>
      <c r="P16" s="387">
        <f t="shared" si="0"/>
        <v>1027</v>
      </c>
      <c r="Q16" s="388">
        <f t="shared" si="1"/>
        <v>0.16715494791666666</v>
      </c>
    </row>
    <row r="17" spans="1:17" ht="28.5" customHeight="1" thickBot="1" x14ac:dyDescent="0.3">
      <c r="A17" s="355" t="s">
        <v>221</v>
      </c>
      <c r="B17" s="356">
        <v>132</v>
      </c>
      <c r="C17" s="369">
        <v>78</v>
      </c>
      <c r="D17" s="369">
        <v>67</v>
      </c>
      <c r="E17" s="369">
        <v>72</v>
      </c>
      <c r="F17" s="369">
        <v>20</v>
      </c>
      <c r="G17" s="369">
        <v>73</v>
      </c>
      <c r="H17" s="460">
        <v>81</v>
      </c>
      <c r="I17" s="369">
        <v>62</v>
      </c>
      <c r="J17" s="369">
        <v>70</v>
      </c>
      <c r="K17" s="369">
        <v>74</v>
      </c>
      <c r="L17" s="369">
        <v>86</v>
      </c>
      <c r="M17" s="369">
        <v>70</v>
      </c>
      <c r="N17" s="369">
        <v>45</v>
      </c>
      <c r="O17" s="387">
        <f t="shared" si="2"/>
        <v>1584</v>
      </c>
      <c r="P17" s="387">
        <f t="shared" si="0"/>
        <v>798</v>
      </c>
      <c r="Q17" s="403">
        <f t="shared" si="1"/>
        <v>0.50378787878787878</v>
      </c>
    </row>
    <row r="18" spans="1:17" s="98" customFormat="1" ht="20.25" customHeight="1" x14ac:dyDescent="0.25">
      <c r="A18" s="373" t="s">
        <v>2</v>
      </c>
      <c r="B18" s="363">
        <f>SUM(B9:B17)</f>
        <v>6585</v>
      </c>
      <c r="C18" s="365">
        <f>SUM(C9:C17)</f>
        <v>2801</v>
      </c>
      <c r="D18" s="365">
        <f t="shared" ref="D18:P18" si="3">SUM(D9:D17)</f>
        <v>2203</v>
      </c>
      <c r="E18" s="365">
        <f t="shared" si="3"/>
        <v>2728</v>
      </c>
      <c r="F18" s="365">
        <f t="shared" si="3"/>
        <v>2102</v>
      </c>
      <c r="G18" s="365">
        <f t="shared" si="3"/>
        <v>2352</v>
      </c>
      <c r="H18" s="365">
        <f t="shared" si="3"/>
        <v>2348</v>
      </c>
      <c r="I18" s="365">
        <f t="shared" si="3"/>
        <v>1704</v>
      </c>
      <c r="J18" s="365">
        <f t="shared" si="3"/>
        <v>3472</v>
      </c>
      <c r="K18" s="365">
        <f t="shared" si="3"/>
        <v>3632</v>
      </c>
      <c r="L18" s="365">
        <f t="shared" si="3"/>
        <v>3589</v>
      </c>
      <c r="M18" s="365">
        <f t="shared" si="3"/>
        <v>3966</v>
      </c>
      <c r="N18" s="365">
        <f t="shared" si="3"/>
        <v>4744</v>
      </c>
      <c r="O18" s="365">
        <f t="shared" si="3"/>
        <v>78635</v>
      </c>
      <c r="P18" s="365">
        <f t="shared" si="3"/>
        <v>35641</v>
      </c>
      <c r="Q18" s="404">
        <f t="shared" si="1"/>
        <v>0.45324601004641701</v>
      </c>
    </row>
    <row r="19" spans="1:17" x14ac:dyDescent="0.25">
      <c r="B19" s="219"/>
      <c r="C19" s="217"/>
      <c r="D19" s="217"/>
      <c r="E19" s="217"/>
      <c r="F19" s="217"/>
      <c r="G19" s="217"/>
      <c r="H19" s="217"/>
      <c r="O19" s="391"/>
      <c r="P19" s="218"/>
      <c r="Q19" s="220"/>
    </row>
    <row r="20" spans="1:17" x14ac:dyDescent="0.25">
      <c r="C20" s="217"/>
      <c r="D20" s="217"/>
      <c r="E20" s="217"/>
      <c r="F20" s="217"/>
      <c r="G20" s="217"/>
      <c r="H20" s="217"/>
      <c r="O20" s="391"/>
      <c r="P20" s="218"/>
      <c r="Q20" s="220"/>
    </row>
    <row r="21" spans="1:17" x14ac:dyDescent="0.25">
      <c r="A21" s="368" t="s">
        <v>254</v>
      </c>
      <c r="C21" s="217"/>
      <c r="D21" s="217"/>
      <c r="E21" s="217"/>
      <c r="F21" s="217"/>
      <c r="G21" s="217"/>
      <c r="H21" s="217"/>
      <c r="O21" s="391"/>
      <c r="P21" s="218"/>
      <c r="Q21" s="220"/>
    </row>
    <row r="22" spans="1:17" x14ac:dyDescent="0.25">
      <c r="C22" s="217"/>
      <c r="D22" s="217"/>
      <c r="E22" s="217"/>
      <c r="F22" s="217"/>
      <c r="G22" s="217"/>
      <c r="H22" s="217"/>
      <c r="O22" s="391"/>
      <c r="P22" s="218"/>
      <c r="Q22" s="220"/>
    </row>
    <row r="23" spans="1:17" x14ac:dyDescent="0.25">
      <c r="C23" s="217"/>
      <c r="D23" s="217"/>
      <c r="E23" s="217"/>
      <c r="F23" s="217"/>
      <c r="G23" s="217"/>
      <c r="H23" s="217"/>
      <c r="O23" s="391"/>
      <c r="P23" s="218"/>
      <c r="Q23" s="220"/>
    </row>
    <row r="24" spans="1:17" x14ac:dyDescent="0.25">
      <c r="C24" s="217"/>
      <c r="D24" s="217"/>
      <c r="E24" s="217"/>
      <c r="F24" s="217"/>
      <c r="G24" s="217"/>
      <c r="H24" s="217"/>
      <c r="O24" s="391"/>
      <c r="P24" s="218"/>
      <c r="Q24" s="220"/>
    </row>
    <row r="25" spans="1:17" x14ac:dyDescent="0.25">
      <c r="C25" s="217"/>
      <c r="D25" s="217"/>
      <c r="E25" s="217"/>
      <c r="F25" s="217"/>
      <c r="G25" s="217"/>
      <c r="H25" s="217"/>
      <c r="O25" s="391"/>
      <c r="P25" s="218"/>
      <c r="Q25" s="220"/>
    </row>
    <row r="26" spans="1:17" x14ac:dyDescent="0.25">
      <c r="C26" s="217"/>
      <c r="D26" s="217"/>
      <c r="E26" s="217"/>
      <c r="F26" s="217"/>
      <c r="G26" s="217"/>
      <c r="H26" s="217"/>
      <c r="O26" s="391"/>
      <c r="P26" s="218"/>
      <c r="Q26" s="220"/>
    </row>
    <row r="27" spans="1:17" x14ac:dyDescent="0.25">
      <c r="C27" s="217"/>
      <c r="D27" s="217"/>
      <c r="E27" s="217"/>
      <c r="F27" s="217"/>
      <c r="G27" s="217"/>
      <c r="H27" s="217"/>
      <c r="O27" s="391"/>
      <c r="P27" s="218"/>
      <c r="Q27" s="220"/>
    </row>
    <row r="28" spans="1:17" x14ac:dyDescent="0.25">
      <c r="C28" s="217"/>
      <c r="D28" s="217"/>
      <c r="E28" s="217"/>
      <c r="F28" s="217"/>
      <c r="G28" s="217"/>
      <c r="H28" s="217"/>
      <c r="O28" s="391"/>
      <c r="P28" s="218"/>
      <c r="Q28" s="220"/>
    </row>
    <row r="29" spans="1:17" x14ac:dyDescent="0.25">
      <c r="C29" s="217"/>
      <c r="D29" s="217"/>
      <c r="E29" s="217"/>
      <c r="F29" s="217"/>
      <c r="G29" s="217"/>
      <c r="H29" s="217"/>
      <c r="O29" s="391"/>
      <c r="P29" s="218"/>
      <c r="Q29" s="220"/>
    </row>
    <row r="30" spans="1:17" x14ac:dyDescent="0.25">
      <c r="C30" s="217"/>
      <c r="D30" s="217"/>
      <c r="E30" s="217"/>
      <c r="F30" s="217"/>
      <c r="G30" s="217"/>
      <c r="H30" s="217"/>
      <c r="O30" s="391"/>
      <c r="P30" s="218"/>
      <c r="Q30" s="220"/>
    </row>
    <row r="31" spans="1:17" x14ac:dyDescent="0.25">
      <c r="C31" s="217"/>
      <c r="D31" s="217"/>
      <c r="E31" s="217"/>
      <c r="F31" s="217"/>
      <c r="G31" s="217"/>
      <c r="H31" s="217"/>
      <c r="O31" s="391"/>
      <c r="P31" s="218"/>
      <c r="Q31" s="220"/>
    </row>
    <row r="32" spans="1:17" x14ac:dyDescent="0.25">
      <c r="C32" s="217"/>
      <c r="D32" s="217"/>
      <c r="E32" s="217"/>
      <c r="F32" s="217"/>
      <c r="G32" s="217"/>
      <c r="H32" s="217"/>
      <c r="O32" s="391"/>
      <c r="P32" s="218"/>
      <c r="Q32" s="220"/>
    </row>
    <row r="33" spans="3:8" x14ac:dyDescent="0.25">
      <c r="C33" s="217"/>
      <c r="D33" s="217"/>
      <c r="E33" s="217"/>
      <c r="F33" s="217"/>
      <c r="G33" s="217"/>
      <c r="H33" s="217"/>
    </row>
    <row r="34" spans="3:8" x14ac:dyDescent="0.25">
      <c r="C34" s="217"/>
      <c r="D34" s="217"/>
      <c r="E34" s="217"/>
      <c r="F34" s="217"/>
      <c r="G34" s="217"/>
      <c r="H34" s="217"/>
    </row>
    <row r="35" spans="3:8" x14ac:dyDescent="0.25">
      <c r="C35" s="217"/>
      <c r="D35" s="217"/>
      <c r="E35" s="217"/>
      <c r="F35" s="217"/>
      <c r="G35" s="217"/>
      <c r="H35" s="217"/>
    </row>
    <row r="36" spans="3:8" x14ac:dyDescent="0.25">
      <c r="C36" s="217"/>
      <c r="D36" s="217"/>
      <c r="E36" s="217"/>
      <c r="F36" s="217"/>
      <c r="G36" s="217"/>
      <c r="H36" s="217"/>
    </row>
    <row r="37" spans="3:8" x14ac:dyDescent="0.25">
      <c r="C37" s="217"/>
      <c r="D37" s="217"/>
      <c r="E37" s="217"/>
      <c r="F37" s="217"/>
      <c r="G37" s="217"/>
      <c r="H37" s="217"/>
    </row>
    <row r="38" spans="3:8" x14ac:dyDescent="0.25">
      <c r="C38" s="217"/>
      <c r="D38" s="217"/>
      <c r="E38" s="217"/>
      <c r="F38" s="217"/>
      <c r="G38" s="217"/>
      <c r="H38" s="217"/>
    </row>
    <row r="39" spans="3:8" x14ac:dyDescent="0.25">
      <c r="C39" s="217"/>
      <c r="D39" s="217"/>
      <c r="E39" s="217"/>
      <c r="F39" s="217"/>
      <c r="G39" s="217"/>
      <c r="H39" s="217"/>
    </row>
    <row r="40" spans="3:8" x14ac:dyDescent="0.25">
      <c r="C40" s="217"/>
      <c r="D40" s="217"/>
      <c r="E40" s="217"/>
      <c r="F40" s="217"/>
      <c r="G40" s="217"/>
      <c r="H40" s="217"/>
    </row>
    <row r="41" spans="3:8" x14ac:dyDescent="0.25">
      <c r="C41" s="217"/>
      <c r="D41" s="217"/>
      <c r="E41" s="217"/>
      <c r="F41" s="217"/>
      <c r="G41" s="217"/>
      <c r="H41" s="217"/>
    </row>
    <row r="42" spans="3:8" x14ac:dyDescent="0.25">
      <c r="C42" s="217"/>
      <c r="D42" s="217"/>
      <c r="E42" s="217"/>
      <c r="F42" s="217"/>
      <c r="G42" s="217"/>
      <c r="H42" s="217"/>
    </row>
    <row r="43" spans="3:8" x14ac:dyDescent="0.25">
      <c r="C43" s="217"/>
      <c r="D43" s="217"/>
      <c r="E43" s="217"/>
      <c r="F43" s="217"/>
      <c r="G43" s="217"/>
      <c r="H43" s="217"/>
    </row>
    <row r="44" spans="3:8" x14ac:dyDescent="0.25">
      <c r="C44" s="217"/>
      <c r="D44" s="217"/>
      <c r="E44" s="217"/>
      <c r="F44" s="217"/>
      <c r="G44" s="217"/>
      <c r="H44" s="217"/>
    </row>
    <row r="45" spans="3:8" x14ac:dyDescent="0.25">
      <c r="C45" s="217"/>
      <c r="D45" s="217"/>
      <c r="E45" s="217"/>
      <c r="F45" s="217"/>
      <c r="G45" s="217"/>
      <c r="H45" s="217"/>
    </row>
    <row r="46" spans="3:8" x14ac:dyDescent="0.25">
      <c r="C46" s="217"/>
      <c r="D46" s="217"/>
      <c r="E46" s="217"/>
      <c r="F46" s="217"/>
      <c r="G46" s="217"/>
      <c r="H46" s="217"/>
    </row>
    <row r="47" spans="3:8" x14ac:dyDescent="0.25">
      <c r="C47" s="217"/>
      <c r="D47" s="217"/>
      <c r="E47" s="217"/>
      <c r="F47" s="217"/>
      <c r="G47" s="217"/>
      <c r="H47" s="217"/>
    </row>
    <row r="48" spans="3:8" x14ac:dyDescent="0.25">
      <c r="C48" s="217"/>
      <c r="D48" s="217"/>
      <c r="E48" s="217"/>
      <c r="F48" s="217"/>
      <c r="G48" s="217"/>
      <c r="H48" s="217"/>
    </row>
    <row r="49" spans="3:8" x14ac:dyDescent="0.25">
      <c r="C49" s="217"/>
      <c r="D49" s="217"/>
      <c r="E49" s="217"/>
      <c r="F49" s="217"/>
      <c r="G49" s="217"/>
      <c r="H49" s="217"/>
    </row>
    <row r="50" spans="3:8" x14ac:dyDescent="0.25">
      <c r="C50" s="217"/>
      <c r="D50" s="217"/>
      <c r="E50" s="217"/>
      <c r="F50" s="217"/>
      <c r="G50" s="217"/>
      <c r="H50" s="217"/>
    </row>
    <row r="51" spans="3:8" x14ac:dyDescent="0.25">
      <c r="C51" s="217"/>
      <c r="D51" s="217"/>
      <c r="E51" s="217"/>
      <c r="F51" s="217"/>
      <c r="G51" s="217"/>
      <c r="H51" s="217"/>
    </row>
    <row r="52" spans="3:8" x14ac:dyDescent="0.25">
      <c r="C52" s="217"/>
      <c r="D52" s="217"/>
      <c r="E52" s="217"/>
      <c r="F52" s="217"/>
      <c r="G52" s="217"/>
      <c r="H52" s="217"/>
    </row>
    <row r="53" spans="3:8" x14ac:dyDescent="0.25">
      <c r="C53" s="217"/>
      <c r="D53" s="217"/>
      <c r="E53" s="217"/>
      <c r="F53" s="217"/>
      <c r="G53" s="217"/>
      <c r="H53" s="217"/>
    </row>
    <row r="54" spans="3:8" x14ac:dyDescent="0.25">
      <c r="C54" s="217"/>
      <c r="D54" s="217"/>
      <c r="E54" s="217"/>
      <c r="F54" s="217"/>
      <c r="G54" s="217"/>
      <c r="H54" s="217"/>
    </row>
    <row r="55" spans="3:8" x14ac:dyDescent="0.25">
      <c r="C55" s="217"/>
      <c r="D55" s="217"/>
      <c r="E55" s="217"/>
      <c r="F55" s="217"/>
      <c r="G55" s="217"/>
      <c r="H55" s="217"/>
    </row>
    <row r="56" spans="3:8" x14ac:dyDescent="0.25">
      <c r="C56" s="217"/>
      <c r="D56" s="217"/>
      <c r="E56" s="217"/>
      <c r="F56" s="217"/>
      <c r="G56" s="217"/>
      <c r="H56" s="217"/>
    </row>
    <row r="57" spans="3:8" x14ac:dyDescent="0.25">
      <c r="C57" s="217"/>
      <c r="D57" s="217"/>
      <c r="E57" s="217"/>
      <c r="F57" s="217"/>
      <c r="G57" s="217"/>
      <c r="H57" s="217"/>
    </row>
    <row r="58" spans="3:8" x14ac:dyDescent="0.25">
      <c r="C58" s="217"/>
      <c r="D58" s="217"/>
      <c r="E58" s="217"/>
      <c r="F58" s="217"/>
      <c r="G58" s="217"/>
      <c r="H58" s="217"/>
    </row>
    <row r="59" spans="3:8" x14ac:dyDescent="0.25">
      <c r="C59" s="217"/>
      <c r="D59" s="217"/>
      <c r="E59" s="217"/>
      <c r="F59" s="217"/>
      <c r="G59" s="217"/>
      <c r="H59" s="217"/>
    </row>
    <row r="60" spans="3:8" x14ac:dyDescent="0.25">
      <c r="C60" s="217"/>
      <c r="D60" s="217"/>
      <c r="E60" s="217"/>
      <c r="F60" s="217"/>
      <c r="G60" s="217"/>
      <c r="H60" s="217"/>
    </row>
    <row r="61" spans="3:8" x14ac:dyDescent="0.25">
      <c r="C61" s="217"/>
      <c r="D61" s="217"/>
      <c r="E61" s="217"/>
      <c r="F61" s="217"/>
      <c r="G61" s="217"/>
      <c r="H61" s="217"/>
    </row>
    <row r="62" spans="3:8" x14ac:dyDescent="0.25">
      <c r="C62" s="217"/>
      <c r="D62" s="217"/>
      <c r="E62" s="217"/>
      <c r="F62" s="217"/>
      <c r="G62" s="217"/>
      <c r="H62" s="217"/>
    </row>
    <row r="63" spans="3:8" x14ac:dyDescent="0.25">
      <c r="C63" s="217"/>
      <c r="D63" s="217"/>
      <c r="E63" s="217"/>
      <c r="F63" s="217"/>
      <c r="G63" s="217"/>
      <c r="H63" s="217"/>
    </row>
    <row r="64" spans="3:8" x14ac:dyDescent="0.25">
      <c r="C64" s="217"/>
      <c r="D64" s="217"/>
      <c r="E64" s="217"/>
      <c r="F64" s="217"/>
      <c r="G64" s="217"/>
      <c r="H64" s="217"/>
    </row>
    <row r="65" spans="3:8" x14ac:dyDescent="0.25">
      <c r="C65" s="217"/>
      <c r="D65" s="217"/>
      <c r="E65" s="217"/>
      <c r="F65" s="217"/>
      <c r="G65" s="217"/>
      <c r="H65" s="217"/>
    </row>
    <row r="66" spans="3:8" x14ac:dyDescent="0.25">
      <c r="C66" s="217"/>
      <c r="D66" s="217"/>
      <c r="E66" s="217"/>
      <c r="F66" s="217"/>
      <c r="G66" s="217"/>
      <c r="H66" s="217"/>
    </row>
    <row r="67" spans="3:8" x14ac:dyDescent="0.25">
      <c r="C67" s="217"/>
      <c r="D67" s="217"/>
      <c r="E67" s="217"/>
      <c r="F67" s="217"/>
      <c r="G67" s="217"/>
      <c r="H67" s="217"/>
    </row>
    <row r="68" spans="3:8" x14ac:dyDescent="0.25">
      <c r="C68" s="217"/>
      <c r="D68" s="217"/>
      <c r="E68" s="217"/>
      <c r="F68" s="217"/>
      <c r="G68" s="217"/>
      <c r="H68" s="217"/>
    </row>
    <row r="69" spans="3:8" x14ac:dyDescent="0.25">
      <c r="C69" s="217"/>
      <c r="D69" s="217"/>
      <c r="E69" s="217"/>
      <c r="F69" s="217"/>
      <c r="G69" s="217"/>
      <c r="H69" s="217"/>
    </row>
    <row r="70" spans="3:8" x14ac:dyDescent="0.25">
      <c r="C70" s="217"/>
      <c r="D70" s="217"/>
      <c r="E70" s="217"/>
      <c r="F70" s="217"/>
      <c r="G70" s="217"/>
      <c r="H70" s="217"/>
    </row>
    <row r="71" spans="3:8" x14ac:dyDescent="0.25">
      <c r="C71" s="217"/>
      <c r="D71" s="217"/>
      <c r="E71" s="217"/>
      <c r="F71" s="217"/>
      <c r="G71" s="217"/>
      <c r="H71" s="217"/>
    </row>
    <row r="72" spans="3:8" x14ac:dyDescent="0.25">
      <c r="C72" s="217"/>
      <c r="D72" s="217"/>
      <c r="E72" s="217"/>
      <c r="F72" s="217"/>
      <c r="G72" s="217"/>
      <c r="H72" s="217"/>
    </row>
    <row r="73" spans="3:8" x14ac:dyDescent="0.25">
      <c r="C73" s="217"/>
      <c r="D73" s="217"/>
      <c r="E73" s="217"/>
      <c r="F73" s="217"/>
      <c r="G73" s="217"/>
      <c r="H73" s="217"/>
    </row>
    <row r="74" spans="3:8" x14ac:dyDescent="0.25">
      <c r="C74" s="217"/>
      <c r="D74" s="217"/>
      <c r="E74" s="217"/>
      <c r="F74" s="217"/>
      <c r="G74" s="217"/>
      <c r="H74" s="217"/>
    </row>
    <row r="75" spans="3:8" x14ac:dyDescent="0.25">
      <c r="C75" s="217"/>
      <c r="D75" s="217"/>
      <c r="E75" s="217"/>
      <c r="F75" s="217"/>
      <c r="G75" s="217"/>
      <c r="H75" s="217"/>
    </row>
    <row r="76" spans="3:8" x14ac:dyDescent="0.25">
      <c r="C76" s="217"/>
      <c r="D76" s="217"/>
      <c r="E76" s="217"/>
      <c r="F76" s="217"/>
      <c r="G76" s="217"/>
      <c r="H76" s="217"/>
    </row>
    <row r="77" spans="3:8" x14ac:dyDescent="0.25">
      <c r="C77" s="217"/>
      <c r="D77" s="217"/>
      <c r="E77" s="217"/>
      <c r="F77" s="217"/>
      <c r="G77" s="217"/>
      <c r="H77" s="217"/>
    </row>
    <row r="78" spans="3:8" x14ac:dyDescent="0.25">
      <c r="C78" s="217"/>
      <c r="D78" s="217"/>
      <c r="E78" s="217"/>
      <c r="F78" s="217"/>
      <c r="G78" s="217"/>
      <c r="H78" s="217"/>
    </row>
    <row r="79" spans="3:8" x14ac:dyDescent="0.25">
      <c r="C79" s="217"/>
      <c r="D79" s="217"/>
      <c r="E79" s="217"/>
      <c r="F79" s="217"/>
      <c r="G79" s="217"/>
      <c r="H79" s="217"/>
    </row>
    <row r="80" spans="3:8" x14ac:dyDescent="0.25">
      <c r="C80" s="217"/>
      <c r="D80" s="217"/>
      <c r="E80" s="217"/>
      <c r="F80" s="217"/>
      <c r="G80" s="217"/>
      <c r="H80" s="217"/>
    </row>
    <row r="81" spans="3:8" x14ac:dyDescent="0.25">
      <c r="C81" s="217"/>
      <c r="D81" s="217"/>
      <c r="E81" s="217"/>
      <c r="F81" s="217"/>
      <c r="G81" s="217"/>
      <c r="H81" s="217"/>
    </row>
    <row r="82" spans="3:8" x14ac:dyDescent="0.25">
      <c r="C82" s="217"/>
      <c r="D82" s="217"/>
      <c r="E82" s="217"/>
      <c r="F82" s="217"/>
      <c r="G82" s="217"/>
      <c r="H82" s="217"/>
    </row>
    <row r="83" spans="3:8" x14ac:dyDescent="0.25">
      <c r="C83" s="217"/>
      <c r="D83" s="217"/>
      <c r="E83" s="217"/>
      <c r="F83" s="217"/>
      <c r="G83" s="217"/>
      <c r="H83" s="217"/>
    </row>
    <row r="84" spans="3:8" x14ac:dyDescent="0.25">
      <c r="C84" s="217"/>
      <c r="D84" s="217"/>
      <c r="E84" s="217"/>
      <c r="F84" s="217"/>
      <c r="G84" s="217"/>
      <c r="H84" s="217"/>
    </row>
    <row r="85" spans="3:8" x14ac:dyDescent="0.25">
      <c r="C85" s="217"/>
      <c r="D85" s="217"/>
      <c r="E85" s="217"/>
      <c r="F85" s="217"/>
      <c r="G85" s="217"/>
      <c r="H85" s="217"/>
    </row>
    <row r="86" spans="3:8" x14ac:dyDescent="0.25">
      <c r="C86" s="217"/>
      <c r="D86" s="217"/>
      <c r="E86" s="217"/>
      <c r="F86" s="217"/>
      <c r="G86" s="217"/>
      <c r="H86" s="217"/>
    </row>
    <row r="87" spans="3:8" x14ac:dyDescent="0.25">
      <c r="C87" s="217"/>
      <c r="D87" s="217"/>
      <c r="E87" s="217"/>
      <c r="F87" s="217"/>
      <c r="G87" s="217"/>
      <c r="H87" s="217"/>
    </row>
    <row r="88" spans="3:8" x14ac:dyDescent="0.25">
      <c r="C88" s="217"/>
      <c r="D88" s="217"/>
      <c r="E88" s="217"/>
      <c r="F88" s="217"/>
      <c r="G88" s="217"/>
      <c r="H88" s="217"/>
    </row>
    <row r="89" spans="3:8" x14ac:dyDescent="0.25">
      <c r="C89" s="217"/>
      <c r="D89" s="217"/>
      <c r="E89" s="217"/>
      <c r="F89" s="217"/>
      <c r="G89" s="217"/>
      <c r="H89" s="217"/>
    </row>
    <row r="90" spans="3:8" x14ac:dyDescent="0.25">
      <c r="C90" s="217"/>
      <c r="D90" s="217"/>
      <c r="E90" s="217"/>
      <c r="F90" s="217"/>
      <c r="G90" s="217"/>
      <c r="H90" s="217"/>
    </row>
    <row r="91" spans="3:8" x14ac:dyDescent="0.25">
      <c r="C91" s="217"/>
      <c r="D91" s="217"/>
      <c r="E91" s="217"/>
      <c r="F91" s="217"/>
      <c r="G91" s="217"/>
      <c r="H91" s="217"/>
    </row>
    <row r="92" spans="3:8" x14ac:dyDescent="0.25">
      <c r="C92" s="217"/>
      <c r="D92" s="217"/>
      <c r="E92" s="217"/>
      <c r="F92" s="217"/>
      <c r="G92" s="217"/>
      <c r="H92" s="217"/>
    </row>
    <row r="93" spans="3:8" x14ac:dyDescent="0.25">
      <c r="C93" s="217"/>
      <c r="D93" s="217"/>
      <c r="E93" s="217"/>
      <c r="F93" s="217"/>
      <c r="G93" s="217"/>
      <c r="H93" s="217"/>
    </row>
    <row r="94" spans="3:8" x14ac:dyDescent="0.25">
      <c r="C94" s="217"/>
      <c r="D94" s="217"/>
      <c r="E94" s="217"/>
      <c r="F94" s="217"/>
      <c r="G94" s="217"/>
      <c r="H94" s="217"/>
    </row>
    <row r="95" spans="3:8" x14ac:dyDescent="0.25">
      <c r="C95" s="217"/>
      <c r="D95" s="217"/>
      <c r="E95" s="217"/>
      <c r="F95" s="217"/>
      <c r="G95" s="217"/>
      <c r="H95" s="217"/>
    </row>
    <row r="96" spans="3:8" x14ac:dyDescent="0.25">
      <c r="C96" s="217"/>
      <c r="D96" s="217"/>
      <c r="E96" s="217"/>
      <c r="F96" s="217"/>
      <c r="G96" s="217"/>
      <c r="H96" s="217"/>
    </row>
    <row r="97" spans="3:8" x14ac:dyDescent="0.25">
      <c r="C97" s="217"/>
      <c r="D97" s="217"/>
      <c r="E97" s="217"/>
      <c r="F97" s="217"/>
      <c r="G97" s="217"/>
      <c r="H97" s="217"/>
    </row>
    <row r="98" spans="3:8" x14ac:dyDescent="0.25">
      <c r="C98" s="217"/>
      <c r="D98" s="217"/>
      <c r="E98" s="217"/>
      <c r="F98" s="217"/>
      <c r="G98" s="217"/>
      <c r="H98" s="217"/>
    </row>
    <row r="99" spans="3:8" x14ac:dyDescent="0.25">
      <c r="C99" s="217"/>
      <c r="D99" s="217"/>
      <c r="E99" s="217"/>
      <c r="F99" s="217"/>
      <c r="G99" s="217"/>
      <c r="H99" s="217"/>
    </row>
    <row r="100" spans="3:8" x14ac:dyDescent="0.25">
      <c r="C100" s="217"/>
      <c r="D100" s="217"/>
      <c r="E100" s="217"/>
      <c r="F100" s="217"/>
      <c r="G100" s="217"/>
      <c r="H100" s="217"/>
    </row>
    <row r="101" spans="3:8" x14ac:dyDescent="0.25">
      <c r="C101" s="217"/>
      <c r="D101" s="217"/>
      <c r="E101" s="217"/>
      <c r="F101" s="217"/>
      <c r="G101" s="217"/>
      <c r="H101" s="217"/>
    </row>
    <row r="102" spans="3:8" x14ac:dyDescent="0.25">
      <c r="C102" s="217"/>
      <c r="D102" s="217"/>
      <c r="E102" s="217"/>
      <c r="F102" s="217"/>
      <c r="G102" s="217"/>
      <c r="H102" s="217"/>
    </row>
    <row r="103" spans="3:8" x14ac:dyDescent="0.25">
      <c r="C103" s="217"/>
      <c r="D103" s="217"/>
      <c r="E103" s="217"/>
      <c r="F103" s="217"/>
      <c r="G103" s="217"/>
      <c r="H103" s="217"/>
    </row>
    <row r="104" spans="3:8" x14ac:dyDescent="0.25">
      <c r="C104" s="217"/>
      <c r="D104" s="217"/>
      <c r="E104" s="217"/>
      <c r="F104" s="217"/>
      <c r="G104" s="217"/>
      <c r="H104" s="217"/>
    </row>
    <row r="105" spans="3:8" x14ac:dyDescent="0.25">
      <c r="C105" s="217"/>
      <c r="D105" s="217"/>
      <c r="E105" s="217"/>
      <c r="F105" s="217"/>
      <c r="G105" s="217"/>
      <c r="H105" s="217"/>
    </row>
    <row r="106" spans="3:8" x14ac:dyDescent="0.25">
      <c r="C106" s="217"/>
      <c r="D106" s="217"/>
      <c r="E106" s="217"/>
      <c r="F106" s="217"/>
      <c r="G106" s="217"/>
      <c r="H106" s="217"/>
    </row>
    <row r="107" spans="3:8" x14ac:dyDescent="0.25">
      <c r="C107" s="217"/>
      <c r="D107" s="217"/>
      <c r="E107" s="217"/>
      <c r="F107" s="217"/>
      <c r="G107" s="217"/>
      <c r="H107" s="217"/>
    </row>
    <row r="108" spans="3:8" x14ac:dyDescent="0.25">
      <c r="C108" s="217"/>
      <c r="D108" s="217"/>
      <c r="E108" s="217"/>
      <c r="F108" s="217"/>
      <c r="G108" s="217"/>
      <c r="H108" s="217"/>
    </row>
    <row r="109" spans="3:8" x14ac:dyDescent="0.25">
      <c r="C109" s="217"/>
      <c r="D109" s="217"/>
      <c r="E109" s="217"/>
      <c r="F109" s="217"/>
      <c r="G109" s="217"/>
      <c r="H109" s="217"/>
    </row>
    <row r="110" spans="3:8" x14ac:dyDescent="0.25">
      <c r="C110" s="217"/>
      <c r="D110" s="217"/>
      <c r="E110" s="217"/>
      <c r="F110" s="217"/>
      <c r="G110" s="217"/>
      <c r="H110" s="217"/>
    </row>
    <row r="111" spans="3:8" x14ac:dyDescent="0.25">
      <c r="C111" s="217"/>
      <c r="D111" s="217"/>
      <c r="E111" s="217"/>
      <c r="F111" s="217"/>
      <c r="G111" s="217"/>
      <c r="H111" s="217"/>
    </row>
    <row r="112" spans="3:8" x14ac:dyDescent="0.25">
      <c r="C112" s="217"/>
      <c r="D112" s="217"/>
      <c r="E112" s="217"/>
      <c r="F112" s="217"/>
      <c r="G112" s="217"/>
      <c r="H112" s="217"/>
    </row>
    <row r="113" spans="3:8" x14ac:dyDescent="0.25">
      <c r="C113" s="217"/>
      <c r="D113" s="217"/>
      <c r="E113" s="217"/>
      <c r="F113" s="217"/>
      <c r="G113" s="217"/>
      <c r="H113" s="217"/>
    </row>
    <row r="114" spans="3:8" x14ac:dyDescent="0.25">
      <c r="C114" s="217"/>
      <c r="D114" s="217"/>
      <c r="E114" s="217"/>
      <c r="F114" s="217"/>
      <c r="G114" s="217"/>
      <c r="H114" s="217"/>
    </row>
    <row r="115" spans="3:8" x14ac:dyDescent="0.25">
      <c r="C115" s="217"/>
      <c r="D115" s="217"/>
      <c r="E115" s="217"/>
      <c r="F115" s="217"/>
      <c r="G115" s="217"/>
      <c r="H115" s="217"/>
    </row>
    <row r="116" spans="3:8" x14ac:dyDescent="0.25">
      <c r="C116" s="217"/>
      <c r="D116" s="217"/>
      <c r="E116" s="217"/>
      <c r="F116" s="217"/>
      <c r="G116" s="217"/>
      <c r="H116" s="217"/>
    </row>
    <row r="117" spans="3:8" x14ac:dyDescent="0.25">
      <c r="C117" s="217"/>
      <c r="D117" s="217"/>
      <c r="E117" s="217"/>
      <c r="F117" s="217"/>
      <c r="G117" s="217"/>
      <c r="H117" s="217"/>
    </row>
    <row r="118" spans="3:8" x14ac:dyDescent="0.25">
      <c r="C118" s="217"/>
      <c r="D118" s="217"/>
      <c r="E118" s="217"/>
      <c r="F118" s="217"/>
      <c r="G118" s="217"/>
      <c r="H118" s="217"/>
    </row>
    <row r="119" spans="3:8" x14ac:dyDescent="0.25">
      <c r="C119" s="217"/>
      <c r="D119" s="217"/>
      <c r="E119" s="217"/>
      <c r="F119" s="217"/>
      <c r="G119" s="217"/>
      <c r="H119" s="217"/>
    </row>
    <row r="120" spans="3:8" x14ac:dyDescent="0.25">
      <c r="C120" s="217"/>
      <c r="D120" s="217"/>
      <c r="E120" s="217"/>
      <c r="F120" s="217"/>
      <c r="G120" s="217"/>
      <c r="H120" s="217"/>
    </row>
    <row r="121" spans="3:8" x14ac:dyDescent="0.25">
      <c r="C121" s="217"/>
      <c r="D121" s="217"/>
      <c r="E121" s="217"/>
      <c r="F121" s="217"/>
      <c r="G121" s="217"/>
      <c r="H121" s="217"/>
    </row>
    <row r="122" spans="3:8" x14ac:dyDescent="0.25">
      <c r="C122" s="217"/>
      <c r="D122" s="217"/>
      <c r="E122" s="217"/>
      <c r="F122" s="217"/>
      <c r="G122" s="217"/>
      <c r="H122" s="217"/>
    </row>
    <row r="123" spans="3:8" x14ac:dyDescent="0.25">
      <c r="C123" s="217"/>
      <c r="D123" s="217"/>
      <c r="E123" s="217"/>
      <c r="F123" s="217"/>
      <c r="G123" s="217"/>
      <c r="H123" s="217"/>
    </row>
    <row r="124" spans="3:8" x14ac:dyDescent="0.25">
      <c r="C124" s="217"/>
      <c r="D124" s="217"/>
      <c r="E124" s="217"/>
      <c r="F124" s="217"/>
      <c r="G124" s="217"/>
      <c r="H124" s="217"/>
    </row>
    <row r="125" spans="3:8" x14ac:dyDescent="0.25">
      <c r="C125" s="217"/>
      <c r="D125" s="217"/>
      <c r="E125" s="217"/>
      <c r="F125" s="217"/>
      <c r="G125" s="217"/>
      <c r="H125" s="217"/>
    </row>
    <row r="126" spans="3:8" x14ac:dyDescent="0.25">
      <c r="C126" s="217"/>
      <c r="D126" s="217"/>
      <c r="E126" s="217"/>
      <c r="F126" s="217"/>
      <c r="G126" s="217"/>
      <c r="H126" s="217"/>
    </row>
    <row r="127" spans="3:8" x14ac:dyDescent="0.25">
      <c r="C127" s="217"/>
      <c r="D127" s="217"/>
      <c r="E127" s="217"/>
      <c r="F127" s="217"/>
      <c r="G127" s="217"/>
      <c r="H127" s="217"/>
    </row>
    <row r="128" spans="3:8" x14ac:dyDescent="0.25">
      <c r="C128" s="217"/>
      <c r="D128" s="217"/>
      <c r="E128" s="217"/>
      <c r="F128" s="217"/>
      <c r="G128" s="217"/>
      <c r="H128" s="217"/>
    </row>
    <row r="129" spans="3:8" x14ac:dyDescent="0.25">
      <c r="C129" s="217"/>
      <c r="D129" s="217"/>
      <c r="E129" s="217"/>
      <c r="F129" s="217"/>
      <c r="G129" s="217"/>
      <c r="H129" s="217"/>
    </row>
    <row r="130" spans="3:8" x14ac:dyDescent="0.25">
      <c r="C130" s="217"/>
      <c r="D130" s="217"/>
      <c r="E130" s="217"/>
      <c r="F130" s="217"/>
      <c r="G130" s="217"/>
      <c r="H130" s="217"/>
    </row>
    <row r="131" spans="3:8" x14ac:dyDescent="0.25">
      <c r="C131" s="217"/>
      <c r="D131" s="217"/>
      <c r="E131" s="217"/>
      <c r="F131" s="217"/>
      <c r="G131" s="217"/>
      <c r="H131" s="217"/>
    </row>
    <row r="132" spans="3:8" x14ac:dyDescent="0.25">
      <c r="C132" s="217"/>
      <c r="D132" s="217"/>
      <c r="E132" s="217"/>
      <c r="F132" s="217"/>
      <c r="G132" s="217"/>
      <c r="H132" s="217"/>
    </row>
    <row r="133" spans="3:8" x14ac:dyDescent="0.25">
      <c r="C133" s="217"/>
      <c r="D133" s="217"/>
      <c r="E133" s="217"/>
      <c r="F133" s="217"/>
      <c r="G133" s="217"/>
      <c r="H133" s="217"/>
    </row>
    <row r="134" spans="3:8" x14ac:dyDescent="0.25">
      <c r="C134" s="217"/>
      <c r="D134" s="217"/>
      <c r="E134" s="217"/>
      <c r="F134" s="217"/>
      <c r="G134" s="217"/>
      <c r="H134" s="217"/>
    </row>
    <row r="135" spans="3:8" x14ac:dyDescent="0.25">
      <c r="C135" s="217"/>
      <c r="D135" s="217"/>
      <c r="E135" s="217"/>
      <c r="F135" s="217"/>
      <c r="G135" s="217"/>
      <c r="H135" s="217"/>
    </row>
    <row r="136" spans="3:8" x14ac:dyDescent="0.25">
      <c r="C136" s="217"/>
      <c r="D136" s="217"/>
      <c r="E136" s="217"/>
      <c r="F136" s="217"/>
      <c r="G136" s="217"/>
      <c r="H136" s="217"/>
    </row>
    <row r="137" spans="3:8" x14ac:dyDescent="0.25">
      <c r="C137" s="217"/>
      <c r="D137" s="217"/>
      <c r="E137" s="217"/>
      <c r="F137" s="217"/>
      <c r="G137" s="217"/>
      <c r="H137" s="217"/>
    </row>
    <row r="138" spans="3:8" x14ac:dyDescent="0.25">
      <c r="C138" s="217"/>
      <c r="D138" s="217"/>
      <c r="E138" s="217"/>
      <c r="F138" s="217"/>
      <c r="G138" s="217"/>
      <c r="H138" s="217"/>
    </row>
    <row r="139" spans="3:8" x14ac:dyDescent="0.25">
      <c r="C139" s="217"/>
      <c r="D139" s="217"/>
      <c r="E139" s="217"/>
      <c r="F139" s="217"/>
      <c r="G139" s="217"/>
      <c r="H139" s="217"/>
    </row>
    <row r="140" spans="3:8" x14ac:dyDescent="0.25">
      <c r="C140" s="217"/>
      <c r="D140" s="217"/>
      <c r="E140" s="217"/>
      <c r="F140" s="217"/>
      <c r="G140" s="217"/>
      <c r="H140" s="217"/>
    </row>
    <row r="141" spans="3:8" x14ac:dyDescent="0.25">
      <c r="C141" s="217"/>
      <c r="D141" s="217"/>
      <c r="E141" s="217"/>
      <c r="F141" s="217"/>
      <c r="G141" s="217"/>
      <c r="H141" s="217"/>
    </row>
    <row r="142" spans="3:8" x14ac:dyDescent="0.25">
      <c r="C142" s="217"/>
      <c r="D142" s="217"/>
      <c r="E142" s="217"/>
      <c r="F142" s="217"/>
      <c r="G142" s="217"/>
      <c r="H142" s="217"/>
    </row>
    <row r="143" spans="3:8" x14ac:dyDescent="0.25">
      <c r="C143" s="217"/>
      <c r="D143" s="217"/>
      <c r="E143" s="217"/>
      <c r="F143" s="217"/>
      <c r="G143" s="217"/>
      <c r="H143" s="217"/>
    </row>
    <row r="144" spans="3:8" x14ac:dyDescent="0.25">
      <c r="C144" s="217"/>
      <c r="D144" s="217"/>
      <c r="E144" s="217"/>
      <c r="F144" s="217"/>
      <c r="G144" s="217"/>
      <c r="H144" s="217"/>
    </row>
    <row r="145" spans="3:8" x14ac:dyDescent="0.25">
      <c r="C145" s="217"/>
      <c r="D145" s="217"/>
      <c r="E145" s="217"/>
      <c r="F145" s="217"/>
      <c r="G145" s="217"/>
      <c r="H145" s="217"/>
    </row>
    <row r="146" spans="3:8" x14ac:dyDescent="0.25">
      <c r="C146" s="217"/>
      <c r="D146" s="217"/>
      <c r="E146" s="217"/>
      <c r="F146" s="217"/>
      <c r="G146" s="217"/>
      <c r="H146" s="217"/>
    </row>
    <row r="147" spans="3:8" x14ac:dyDescent="0.25">
      <c r="C147" s="217"/>
      <c r="D147" s="217"/>
      <c r="E147" s="217"/>
      <c r="F147" s="217"/>
      <c r="G147" s="217"/>
      <c r="H147" s="217"/>
    </row>
    <row r="148" spans="3:8" x14ac:dyDescent="0.25">
      <c r="C148" s="217"/>
      <c r="D148" s="217"/>
      <c r="E148" s="217"/>
      <c r="F148" s="217"/>
      <c r="G148" s="217"/>
      <c r="H148" s="217"/>
    </row>
    <row r="149" spans="3:8" x14ac:dyDescent="0.25">
      <c r="C149" s="217"/>
      <c r="D149" s="217"/>
      <c r="E149" s="217"/>
      <c r="F149" s="217"/>
      <c r="G149" s="217"/>
      <c r="H149" s="217"/>
    </row>
    <row r="150" spans="3:8" x14ac:dyDescent="0.25">
      <c r="C150" s="217"/>
      <c r="D150" s="217"/>
      <c r="E150" s="217"/>
      <c r="F150" s="217"/>
      <c r="G150" s="217"/>
      <c r="H150" s="217"/>
    </row>
    <row r="151" spans="3:8" x14ac:dyDescent="0.25">
      <c r="C151" s="217"/>
      <c r="D151" s="217"/>
      <c r="E151" s="217"/>
      <c r="F151" s="217"/>
      <c r="G151" s="217"/>
      <c r="H151" s="217"/>
    </row>
    <row r="152" spans="3:8" x14ac:dyDescent="0.25">
      <c r="C152" s="217"/>
      <c r="D152" s="217"/>
      <c r="E152" s="217"/>
      <c r="F152" s="217"/>
      <c r="G152" s="217"/>
      <c r="H152" s="217"/>
    </row>
    <row r="153" spans="3:8" x14ac:dyDescent="0.25">
      <c r="C153" s="217"/>
      <c r="D153" s="217"/>
      <c r="E153" s="217"/>
      <c r="F153" s="217"/>
      <c r="G153" s="217"/>
      <c r="H153" s="217"/>
    </row>
    <row r="154" spans="3:8" x14ac:dyDescent="0.25">
      <c r="C154" s="217"/>
      <c r="D154" s="217"/>
      <c r="E154" s="217"/>
      <c r="F154" s="217"/>
      <c r="G154" s="217"/>
      <c r="H154" s="217"/>
    </row>
    <row r="155" spans="3:8" x14ac:dyDescent="0.25">
      <c r="C155" s="217"/>
      <c r="D155" s="217"/>
      <c r="E155" s="217"/>
      <c r="F155" s="217"/>
      <c r="G155" s="217"/>
      <c r="H155" s="217"/>
    </row>
    <row r="156" spans="3:8" x14ac:dyDescent="0.25">
      <c r="C156" s="217"/>
      <c r="D156" s="217"/>
      <c r="E156" s="217"/>
      <c r="F156" s="217"/>
      <c r="G156" s="217"/>
      <c r="H156" s="217"/>
    </row>
    <row r="157" spans="3:8" x14ac:dyDescent="0.25">
      <c r="C157" s="217"/>
      <c r="D157" s="217"/>
      <c r="E157" s="217"/>
      <c r="F157" s="217"/>
      <c r="G157" s="217"/>
      <c r="H157" s="217"/>
    </row>
    <row r="158" spans="3:8" x14ac:dyDescent="0.25">
      <c r="C158" s="217"/>
      <c r="D158" s="217"/>
      <c r="E158" s="217"/>
      <c r="F158" s="217"/>
      <c r="G158" s="217"/>
      <c r="H158" s="217"/>
    </row>
    <row r="159" spans="3:8" x14ac:dyDescent="0.25">
      <c r="C159" s="217"/>
      <c r="D159" s="217"/>
      <c r="E159" s="217"/>
      <c r="F159" s="217"/>
      <c r="G159" s="217"/>
      <c r="H159" s="217"/>
    </row>
    <row r="160" spans="3:8" x14ac:dyDescent="0.25">
      <c r="C160" s="217"/>
      <c r="D160" s="217"/>
      <c r="E160" s="217"/>
      <c r="F160" s="217"/>
      <c r="G160" s="217"/>
      <c r="H160" s="217"/>
    </row>
    <row r="161" spans="3:8" x14ac:dyDescent="0.25">
      <c r="C161" s="217"/>
      <c r="D161" s="217"/>
      <c r="E161" s="217"/>
      <c r="F161" s="217"/>
      <c r="G161" s="217"/>
      <c r="H161" s="217"/>
    </row>
    <row r="162" spans="3:8" x14ac:dyDescent="0.25">
      <c r="C162" s="217"/>
      <c r="D162" s="217"/>
      <c r="E162" s="217"/>
      <c r="F162" s="217"/>
      <c r="G162" s="217"/>
      <c r="H162" s="217"/>
    </row>
    <row r="163" spans="3:8" x14ac:dyDescent="0.25">
      <c r="C163" s="217"/>
      <c r="D163" s="217"/>
      <c r="E163" s="217"/>
      <c r="F163" s="217"/>
      <c r="G163" s="217"/>
      <c r="H163" s="217"/>
    </row>
    <row r="164" spans="3:8" x14ac:dyDescent="0.25">
      <c r="C164" s="217"/>
      <c r="D164" s="217"/>
      <c r="E164" s="217"/>
      <c r="F164" s="217"/>
      <c r="G164" s="217"/>
      <c r="H164" s="217"/>
    </row>
    <row r="165" spans="3:8" x14ac:dyDescent="0.25">
      <c r="C165" s="217"/>
      <c r="D165" s="217"/>
      <c r="E165" s="217"/>
      <c r="F165" s="217"/>
      <c r="G165" s="217"/>
      <c r="H165" s="217"/>
    </row>
    <row r="166" spans="3:8" x14ac:dyDescent="0.25">
      <c r="C166" s="217"/>
      <c r="D166" s="217"/>
      <c r="E166" s="217"/>
      <c r="F166" s="217"/>
      <c r="G166" s="217"/>
      <c r="H166" s="217"/>
    </row>
    <row r="167" spans="3:8" x14ac:dyDescent="0.25">
      <c r="C167" s="217"/>
      <c r="D167" s="217"/>
      <c r="E167" s="217"/>
      <c r="F167" s="217"/>
      <c r="G167" s="217"/>
      <c r="H167" s="217"/>
    </row>
    <row r="168" spans="3:8" x14ac:dyDescent="0.25">
      <c r="C168" s="217"/>
      <c r="D168" s="217"/>
      <c r="E168" s="217"/>
      <c r="F168" s="217"/>
      <c r="G168" s="217"/>
      <c r="H168" s="217"/>
    </row>
    <row r="169" spans="3:8" x14ac:dyDescent="0.25">
      <c r="C169" s="217"/>
      <c r="D169" s="217"/>
      <c r="E169" s="217"/>
      <c r="F169" s="217"/>
      <c r="G169" s="217"/>
      <c r="H169" s="217"/>
    </row>
    <row r="170" spans="3:8" x14ac:dyDescent="0.25">
      <c r="C170" s="217"/>
      <c r="D170" s="217"/>
      <c r="E170" s="217"/>
      <c r="F170" s="217"/>
      <c r="G170" s="217"/>
      <c r="H170" s="217"/>
    </row>
    <row r="171" spans="3:8" x14ac:dyDescent="0.25">
      <c r="C171" s="217"/>
      <c r="D171" s="217"/>
      <c r="E171" s="217"/>
      <c r="F171" s="217"/>
      <c r="G171" s="217"/>
      <c r="H171" s="217"/>
    </row>
    <row r="172" spans="3:8" x14ac:dyDescent="0.25">
      <c r="C172" s="217"/>
      <c r="D172" s="217"/>
      <c r="E172" s="217"/>
      <c r="F172" s="217"/>
      <c r="G172" s="217"/>
      <c r="H172" s="217"/>
    </row>
    <row r="173" spans="3:8" x14ac:dyDescent="0.25">
      <c r="C173" s="217"/>
      <c r="D173" s="217"/>
      <c r="E173" s="217"/>
      <c r="F173" s="217"/>
      <c r="G173" s="217"/>
      <c r="H173" s="217"/>
    </row>
    <row r="174" spans="3:8" x14ac:dyDescent="0.25">
      <c r="C174" s="217"/>
      <c r="D174" s="217"/>
      <c r="E174" s="217"/>
      <c r="F174" s="217"/>
      <c r="G174" s="217"/>
      <c r="H174" s="217"/>
    </row>
    <row r="175" spans="3:8" x14ac:dyDescent="0.25">
      <c r="C175" s="217"/>
      <c r="D175" s="217"/>
      <c r="E175" s="217"/>
      <c r="F175" s="217"/>
      <c r="G175" s="217"/>
      <c r="H175" s="217"/>
    </row>
    <row r="176" spans="3:8" x14ac:dyDescent="0.25">
      <c r="C176" s="217"/>
      <c r="D176" s="217"/>
      <c r="E176" s="217"/>
      <c r="F176" s="217"/>
      <c r="G176" s="217"/>
      <c r="H176" s="217"/>
    </row>
    <row r="177" spans="3:8" x14ac:dyDescent="0.25">
      <c r="C177" s="217"/>
      <c r="D177" s="217"/>
      <c r="E177" s="217"/>
      <c r="F177" s="217"/>
      <c r="G177" s="217"/>
      <c r="H177" s="217"/>
    </row>
    <row r="178" spans="3:8" x14ac:dyDescent="0.25">
      <c r="C178" s="217"/>
      <c r="D178" s="217"/>
      <c r="E178" s="217"/>
      <c r="F178" s="217"/>
      <c r="G178" s="217"/>
      <c r="H178" s="217"/>
    </row>
    <row r="179" spans="3:8" x14ac:dyDescent="0.25">
      <c r="C179" s="217"/>
      <c r="D179" s="217"/>
      <c r="E179" s="217"/>
      <c r="F179" s="217"/>
      <c r="G179" s="217"/>
      <c r="H179" s="217"/>
    </row>
    <row r="180" spans="3:8" x14ac:dyDescent="0.25">
      <c r="C180" s="217"/>
      <c r="D180" s="217"/>
      <c r="E180" s="217"/>
      <c r="F180" s="217"/>
      <c r="G180" s="217"/>
      <c r="H180" s="217"/>
    </row>
    <row r="181" spans="3:8" x14ac:dyDescent="0.25">
      <c r="C181" s="217"/>
      <c r="D181" s="217"/>
      <c r="E181" s="217"/>
      <c r="F181" s="217"/>
      <c r="G181" s="217"/>
      <c r="H181" s="217"/>
    </row>
    <row r="182" spans="3:8" x14ac:dyDescent="0.25">
      <c r="C182" s="217"/>
      <c r="D182" s="217"/>
      <c r="E182" s="217"/>
      <c r="F182" s="217"/>
      <c r="G182" s="217"/>
      <c r="H182" s="217"/>
    </row>
    <row r="183" spans="3:8" x14ac:dyDescent="0.25">
      <c r="C183" s="217"/>
      <c r="D183" s="217"/>
      <c r="E183" s="217"/>
      <c r="F183" s="217"/>
      <c r="G183" s="217"/>
      <c r="H183" s="217"/>
    </row>
    <row r="184" spans="3:8" x14ac:dyDescent="0.25">
      <c r="C184" s="217"/>
      <c r="D184" s="217"/>
      <c r="E184" s="217"/>
      <c r="F184" s="217"/>
      <c r="G184" s="217"/>
      <c r="H184" s="217"/>
    </row>
    <row r="185" spans="3:8" x14ac:dyDescent="0.25">
      <c r="C185" s="217"/>
      <c r="D185" s="217"/>
      <c r="E185" s="217"/>
      <c r="F185" s="217"/>
      <c r="G185" s="217"/>
      <c r="H185" s="217"/>
    </row>
    <row r="186" spans="3:8" x14ac:dyDescent="0.25">
      <c r="C186" s="217"/>
      <c r="D186" s="217"/>
      <c r="E186" s="217"/>
      <c r="F186" s="217"/>
      <c r="G186" s="217"/>
      <c r="H186" s="217"/>
    </row>
    <row r="187" spans="3:8" x14ac:dyDescent="0.25">
      <c r="C187" s="217"/>
      <c r="D187" s="217"/>
      <c r="E187" s="217"/>
      <c r="F187" s="217"/>
      <c r="G187" s="217"/>
      <c r="H187" s="217"/>
    </row>
    <row r="188" spans="3:8" x14ac:dyDescent="0.25">
      <c r="C188" s="217"/>
      <c r="D188" s="217"/>
      <c r="E188" s="217"/>
      <c r="F188" s="217"/>
      <c r="G188" s="217"/>
      <c r="H188" s="217"/>
    </row>
    <row r="189" spans="3:8" x14ac:dyDescent="0.25">
      <c r="C189" s="217"/>
      <c r="D189" s="217"/>
      <c r="E189" s="217"/>
      <c r="F189" s="217"/>
      <c r="G189" s="217"/>
      <c r="H189" s="217"/>
    </row>
    <row r="190" spans="3:8" x14ac:dyDescent="0.25">
      <c r="C190" s="217"/>
      <c r="D190" s="217"/>
      <c r="E190" s="217"/>
      <c r="F190" s="217"/>
      <c r="G190" s="217"/>
      <c r="H190" s="217"/>
    </row>
    <row r="191" spans="3:8" x14ac:dyDescent="0.25">
      <c r="C191" s="217"/>
      <c r="D191" s="217"/>
      <c r="E191" s="217"/>
      <c r="F191" s="217"/>
      <c r="G191" s="217"/>
      <c r="H191" s="217"/>
    </row>
    <row r="192" spans="3:8" x14ac:dyDescent="0.25">
      <c r="C192" s="217"/>
      <c r="D192" s="217"/>
      <c r="E192" s="217"/>
      <c r="F192" s="217"/>
      <c r="G192" s="217"/>
      <c r="H192" s="217"/>
    </row>
    <row r="193" spans="3:8" x14ac:dyDescent="0.25">
      <c r="C193" s="217"/>
      <c r="D193" s="217"/>
      <c r="E193" s="217"/>
      <c r="F193" s="217"/>
      <c r="G193" s="217"/>
      <c r="H193" s="217"/>
    </row>
    <row r="194" spans="3:8" x14ac:dyDescent="0.25">
      <c r="C194" s="217"/>
      <c r="D194" s="217"/>
      <c r="E194" s="217"/>
      <c r="F194" s="217"/>
      <c r="G194" s="217"/>
      <c r="H194" s="217"/>
    </row>
    <row r="195" spans="3:8" x14ac:dyDescent="0.25">
      <c r="C195" s="217"/>
      <c r="D195" s="217"/>
      <c r="E195" s="217"/>
      <c r="F195" s="217"/>
      <c r="G195" s="217"/>
      <c r="H195" s="217"/>
    </row>
    <row r="196" spans="3:8" x14ac:dyDescent="0.25">
      <c r="C196" s="217"/>
      <c r="D196" s="217"/>
      <c r="E196" s="217"/>
      <c r="F196" s="217"/>
      <c r="G196" s="217"/>
      <c r="H196" s="217"/>
    </row>
    <row r="197" spans="3:8" x14ac:dyDescent="0.25">
      <c r="C197" s="217"/>
      <c r="D197" s="217"/>
      <c r="E197" s="217"/>
      <c r="F197" s="217"/>
      <c r="G197" s="217"/>
      <c r="H197" s="217"/>
    </row>
    <row r="198" spans="3:8" x14ac:dyDescent="0.25">
      <c r="C198" s="217"/>
      <c r="D198" s="217"/>
      <c r="E198" s="217"/>
      <c r="F198" s="217"/>
      <c r="G198" s="217"/>
      <c r="H198" s="217"/>
    </row>
    <row r="199" spans="3:8" x14ac:dyDescent="0.25">
      <c r="C199" s="217"/>
      <c r="D199" s="217"/>
      <c r="E199" s="217"/>
      <c r="F199" s="217"/>
      <c r="G199" s="217"/>
      <c r="H199" s="217"/>
    </row>
    <row r="200" spans="3:8" x14ac:dyDescent="0.25">
      <c r="C200" s="217"/>
      <c r="D200" s="217"/>
      <c r="E200" s="217"/>
      <c r="F200" s="217"/>
      <c r="G200" s="217"/>
      <c r="H200" s="217"/>
    </row>
    <row r="201" spans="3:8" x14ac:dyDescent="0.25">
      <c r="C201" s="217"/>
      <c r="D201" s="217"/>
      <c r="E201" s="217"/>
      <c r="F201" s="217"/>
      <c r="G201" s="217"/>
      <c r="H201" s="217"/>
    </row>
    <row r="202" spans="3:8" x14ac:dyDescent="0.25">
      <c r="C202" s="217"/>
      <c r="D202" s="217"/>
      <c r="E202" s="217"/>
      <c r="F202" s="217"/>
      <c r="G202" s="217"/>
      <c r="H202" s="217"/>
    </row>
    <row r="203" spans="3:8" x14ac:dyDescent="0.25">
      <c r="C203" s="217"/>
      <c r="D203" s="217"/>
      <c r="E203" s="217"/>
      <c r="F203" s="217"/>
      <c r="G203" s="217"/>
      <c r="H203" s="217"/>
    </row>
    <row r="204" spans="3:8" x14ac:dyDescent="0.25">
      <c r="C204" s="217"/>
      <c r="D204" s="217"/>
      <c r="E204" s="217"/>
      <c r="F204" s="217"/>
      <c r="G204" s="217"/>
      <c r="H204" s="217"/>
    </row>
    <row r="205" spans="3:8" x14ac:dyDescent="0.25">
      <c r="C205" s="217"/>
      <c r="D205" s="217"/>
      <c r="E205" s="217"/>
      <c r="F205" s="217"/>
      <c r="G205" s="217"/>
      <c r="H205" s="217"/>
    </row>
    <row r="206" spans="3:8" x14ac:dyDescent="0.25">
      <c r="C206" s="217"/>
      <c r="D206" s="217"/>
      <c r="E206" s="217"/>
      <c r="F206" s="217"/>
      <c r="G206" s="217"/>
      <c r="H206" s="217"/>
    </row>
    <row r="207" spans="3:8" x14ac:dyDescent="0.25">
      <c r="C207" s="217"/>
      <c r="D207" s="217"/>
      <c r="E207" s="217"/>
      <c r="F207" s="217"/>
      <c r="G207" s="217"/>
      <c r="H207" s="217"/>
    </row>
    <row r="208" spans="3:8" x14ac:dyDescent="0.25">
      <c r="C208" s="217"/>
      <c r="D208" s="217"/>
      <c r="E208" s="217"/>
      <c r="F208" s="217"/>
      <c r="G208" s="217"/>
      <c r="H208" s="217"/>
    </row>
    <row r="209" spans="3:8" x14ac:dyDescent="0.25">
      <c r="C209" s="217"/>
      <c r="D209" s="217"/>
      <c r="E209" s="217"/>
      <c r="F209" s="217"/>
      <c r="G209" s="217"/>
      <c r="H209" s="217"/>
    </row>
    <row r="210" spans="3:8" x14ac:dyDescent="0.25">
      <c r="C210" s="217"/>
      <c r="D210" s="217"/>
      <c r="E210" s="217"/>
      <c r="F210" s="217"/>
      <c r="G210" s="217"/>
      <c r="H210" s="217"/>
    </row>
    <row r="211" spans="3:8" x14ac:dyDescent="0.25">
      <c r="C211" s="217"/>
      <c r="D211" s="217"/>
      <c r="E211" s="217"/>
      <c r="F211" s="217"/>
      <c r="G211" s="217"/>
      <c r="H211" s="217"/>
    </row>
    <row r="212" spans="3:8" x14ac:dyDescent="0.25">
      <c r="C212" s="217"/>
      <c r="D212" s="217"/>
      <c r="E212" s="217"/>
      <c r="F212" s="217"/>
      <c r="G212" s="217"/>
      <c r="H212" s="217"/>
    </row>
    <row r="213" spans="3:8" x14ac:dyDescent="0.25">
      <c r="C213" s="217"/>
      <c r="D213" s="217"/>
      <c r="E213" s="217"/>
      <c r="F213" s="217"/>
      <c r="G213" s="217"/>
      <c r="H213" s="217"/>
    </row>
    <row r="214" spans="3:8" x14ac:dyDescent="0.25">
      <c r="C214" s="217"/>
      <c r="D214" s="217"/>
      <c r="E214" s="217"/>
      <c r="F214" s="217"/>
      <c r="G214" s="217"/>
      <c r="H214" s="217"/>
    </row>
    <row r="215" spans="3:8" x14ac:dyDescent="0.25">
      <c r="C215" s="217"/>
      <c r="D215" s="217"/>
      <c r="E215" s="217"/>
      <c r="F215" s="217"/>
      <c r="G215" s="217"/>
      <c r="H215" s="217"/>
    </row>
    <row r="216" spans="3:8" x14ac:dyDescent="0.25">
      <c r="C216" s="217"/>
      <c r="D216" s="217"/>
      <c r="E216" s="217"/>
      <c r="F216" s="217"/>
      <c r="G216" s="217"/>
      <c r="H216" s="217"/>
    </row>
    <row r="217" spans="3:8" x14ac:dyDescent="0.25">
      <c r="C217" s="217"/>
      <c r="D217" s="217"/>
      <c r="E217" s="217"/>
      <c r="F217" s="217"/>
      <c r="G217" s="217"/>
      <c r="H217" s="217"/>
    </row>
    <row r="218" spans="3:8" x14ac:dyDescent="0.25">
      <c r="C218" s="217"/>
      <c r="D218" s="217"/>
      <c r="E218" s="217"/>
      <c r="F218" s="217"/>
      <c r="G218" s="217"/>
      <c r="H218" s="217"/>
    </row>
    <row r="219" spans="3:8" x14ac:dyDescent="0.25">
      <c r="C219" s="217"/>
      <c r="D219" s="217"/>
      <c r="E219" s="217"/>
      <c r="F219" s="217"/>
      <c r="G219" s="217"/>
      <c r="H219" s="217"/>
    </row>
    <row r="220" spans="3:8" x14ac:dyDescent="0.25">
      <c r="C220" s="217"/>
      <c r="D220" s="217"/>
      <c r="E220" s="217"/>
      <c r="F220" s="217"/>
      <c r="G220" s="217"/>
      <c r="H220" s="217"/>
    </row>
    <row r="221" spans="3:8" x14ac:dyDescent="0.25">
      <c r="C221" s="217"/>
      <c r="D221" s="217"/>
      <c r="E221" s="217"/>
      <c r="F221" s="217"/>
      <c r="G221" s="217"/>
      <c r="H221" s="217"/>
    </row>
    <row r="222" spans="3:8" x14ac:dyDescent="0.25">
      <c r="C222" s="217"/>
      <c r="D222" s="217"/>
      <c r="E222" s="217"/>
      <c r="F222" s="217"/>
      <c r="G222" s="217"/>
      <c r="H222" s="217"/>
    </row>
    <row r="223" spans="3:8" x14ac:dyDescent="0.25">
      <c r="C223" s="217"/>
      <c r="D223" s="217"/>
      <c r="E223" s="217"/>
      <c r="F223" s="217"/>
      <c r="G223" s="217"/>
      <c r="H223" s="217"/>
    </row>
    <row r="224" spans="3:8" x14ac:dyDescent="0.25">
      <c r="C224" s="217"/>
      <c r="D224" s="217"/>
      <c r="E224" s="217"/>
      <c r="F224" s="217"/>
      <c r="G224" s="217"/>
      <c r="H224" s="217"/>
    </row>
    <row r="225" spans="3:8" x14ac:dyDescent="0.25">
      <c r="C225" s="217"/>
      <c r="D225" s="217"/>
      <c r="E225" s="217"/>
      <c r="F225" s="217"/>
      <c r="G225" s="217"/>
      <c r="H225" s="217"/>
    </row>
    <row r="226" spans="3:8" x14ac:dyDescent="0.25">
      <c r="C226" s="217"/>
      <c r="D226" s="217"/>
      <c r="E226" s="217"/>
      <c r="F226" s="217"/>
      <c r="G226" s="217"/>
      <c r="H226" s="217"/>
    </row>
    <row r="227" spans="3:8" x14ac:dyDescent="0.25">
      <c r="C227" s="217"/>
      <c r="D227" s="217"/>
      <c r="E227" s="217"/>
      <c r="F227" s="217"/>
      <c r="G227" s="217"/>
      <c r="H227" s="217"/>
    </row>
    <row r="228" spans="3:8" x14ac:dyDescent="0.25">
      <c r="C228" s="217"/>
      <c r="D228" s="217"/>
      <c r="E228" s="217"/>
      <c r="F228" s="217"/>
      <c r="G228" s="217"/>
      <c r="H228" s="217"/>
    </row>
    <row r="229" spans="3:8" x14ac:dyDescent="0.25">
      <c r="C229" s="217"/>
      <c r="D229" s="217"/>
      <c r="E229" s="217"/>
      <c r="F229" s="217"/>
      <c r="G229" s="217"/>
      <c r="H229" s="217"/>
    </row>
    <row r="230" spans="3:8" x14ac:dyDescent="0.25">
      <c r="C230" s="217"/>
      <c r="D230" s="217"/>
      <c r="E230" s="217"/>
      <c r="F230" s="217"/>
      <c r="G230" s="217"/>
      <c r="H230" s="217"/>
    </row>
    <row r="231" spans="3:8" x14ac:dyDescent="0.25">
      <c r="C231" s="217"/>
      <c r="D231" s="217"/>
      <c r="E231" s="217"/>
      <c r="F231" s="217"/>
      <c r="G231" s="217"/>
      <c r="H231" s="217"/>
    </row>
    <row r="232" spans="3:8" x14ac:dyDescent="0.25">
      <c r="C232" s="217"/>
      <c r="D232" s="217"/>
      <c r="E232" s="217"/>
      <c r="F232" s="217"/>
      <c r="G232" s="217"/>
      <c r="H232" s="217"/>
    </row>
    <row r="233" spans="3:8" x14ac:dyDescent="0.25">
      <c r="C233" s="217"/>
      <c r="D233" s="217"/>
      <c r="E233" s="217"/>
      <c r="F233" s="217"/>
      <c r="G233" s="217"/>
      <c r="H233" s="217"/>
    </row>
    <row r="234" spans="3:8" x14ac:dyDescent="0.25">
      <c r="C234" s="217"/>
      <c r="D234" s="217"/>
      <c r="E234" s="217"/>
      <c r="F234" s="217"/>
      <c r="G234" s="217"/>
      <c r="H234" s="217"/>
    </row>
    <row r="235" spans="3:8" x14ac:dyDescent="0.25">
      <c r="C235" s="217"/>
      <c r="D235" s="217"/>
      <c r="E235" s="217"/>
      <c r="F235" s="217"/>
      <c r="G235" s="217"/>
      <c r="H235" s="217"/>
    </row>
    <row r="236" spans="3:8" x14ac:dyDescent="0.25">
      <c r="C236" s="217"/>
      <c r="D236" s="217"/>
      <c r="E236" s="217"/>
      <c r="F236" s="217"/>
      <c r="G236" s="217"/>
      <c r="H236" s="217"/>
    </row>
    <row r="237" spans="3:8" x14ac:dyDescent="0.25">
      <c r="C237" s="217"/>
      <c r="D237" s="217"/>
      <c r="E237" s="217"/>
      <c r="F237" s="217"/>
      <c r="G237" s="217"/>
      <c r="H237" s="217"/>
    </row>
    <row r="238" spans="3:8" x14ac:dyDescent="0.25">
      <c r="C238" s="217"/>
      <c r="D238" s="217"/>
      <c r="E238" s="217"/>
      <c r="F238" s="217"/>
      <c r="G238" s="217"/>
      <c r="H238" s="217"/>
    </row>
    <row r="239" spans="3:8" x14ac:dyDescent="0.25">
      <c r="C239" s="217"/>
      <c r="D239" s="217"/>
      <c r="E239" s="217"/>
      <c r="F239" s="217"/>
      <c r="G239" s="217"/>
      <c r="H239" s="217"/>
    </row>
    <row r="240" spans="3:8" x14ac:dyDescent="0.25">
      <c r="C240" s="217"/>
      <c r="D240" s="217"/>
      <c r="E240" s="217"/>
      <c r="F240" s="217"/>
      <c r="G240" s="217"/>
      <c r="H240" s="217"/>
    </row>
    <row r="241" spans="3:8" x14ac:dyDescent="0.25">
      <c r="C241" s="217"/>
      <c r="D241" s="217"/>
      <c r="E241" s="217"/>
      <c r="F241" s="217"/>
      <c r="G241" s="217"/>
      <c r="H241" s="217"/>
    </row>
    <row r="242" spans="3:8" x14ac:dyDescent="0.25">
      <c r="C242" s="217"/>
      <c r="D242" s="217"/>
      <c r="E242" s="217"/>
      <c r="F242" s="217"/>
      <c r="G242" s="217"/>
      <c r="H242" s="217"/>
    </row>
    <row r="243" spans="3:8" x14ac:dyDescent="0.25">
      <c r="C243" s="217"/>
      <c r="D243" s="217"/>
      <c r="E243" s="217"/>
      <c r="F243" s="217"/>
      <c r="G243" s="217"/>
      <c r="H243" s="217"/>
    </row>
    <row r="244" spans="3:8" x14ac:dyDescent="0.25">
      <c r="C244" s="217"/>
      <c r="D244" s="217"/>
      <c r="E244" s="217"/>
      <c r="F244" s="217"/>
      <c r="G244" s="217"/>
      <c r="H244" s="217"/>
    </row>
    <row r="245" spans="3:8" x14ac:dyDescent="0.25">
      <c r="C245" s="217"/>
      <c r="D245" s="217"/>
      <c r="E245" s="217"/>
      <c r="F245" s="217"/>
      <c r="G245" s="217"/>
      <c r="H245" s="217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3" orientation="landscape" r:id="rId1"/>
  <headerFooter>
    <oddFooter>&amp;RPag.  &amp;P</oddFooter>
  </headerFooter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  <pageSetUpPr fitToPage="1"/>
  </sheetPr>
  <dimension ref="A1:Q245"/>
  <sheetViews>
    <sheetView showGridLines="0" zoomScale="80" zoomScaleNormal="80" workbookViewId="0">
      <pane xSplit="1" topLeftCell="B1" activePane="topRight" state="frozen"/>
      <selection pane="topRight" activeCell="B1" sqref="B1"/>
    </sheetView>
  </sheetViews>
  <sheetFormatPr defaultColWidth="8.85546875" defaultRowHeight="15.75" x14ac:dyDescent="0.25"/>
  <cols>
    <col min="1" max="1" width="44.85546875" style="224" customWidth="1"/>
    <col min="2" max="2" width="17.7109375" style="218" customWidth="1"/>
    <col min="3" max="8" width="11.85546875" style="218" customWidth="1"/>
    <col min="9" max="14" width="11.85546875" style="217" customWidth="1"/>
    <col min="15" max="15" width="9.28515625" style="382" bestFit="1" customWidth="1"/>
    <col min="16" max="16" width="9.140625" style="217" customWidth="1"/>
    <col min="17" max="17" width="9.28515625" style="227" customWidth="1"/>
  </cols>
  <sheetData>
    <row r="1" spans="1:17" ht="51" customHeight="1" x14ac:dyDescent="0.25"/>
    <row r="2" spans="1:17" x14ac:dyDescent="0.25">
      <c r="A2" s="492"/>
      <c r="B2" s="492"/>
      <c r="C2" s="492"/>
      <c r="D2" s="492"/>
      <c r="E2" s="492"/>
      <c r="F2" s="492"/>
      <c r="G2" s="492"/>
      <c r="H2" s="492"/>
    </row>
    <row r="3" spans="1:17" x14ac:dyDescent="0.25">
      <c r="A3" s="492"/>
      <c r="B3" s="492"/>
      <c r="C3" s="492"/>
      <c r="D3" s="492"/>
      <c r="E3" s="492"/>
      <c r="F3" s="492"/>
      <c r="G3" s="492"/>
      <c r="H3" s="492"/>
    </row>
    <row r="4" spans="1:17" ht="21" customHeight="1" x14ac:dyDescent="0.25"/>
    <row r="5" spans="1:17" s="374" customFormat="1" ht="18.75" customHeight="1" x14ac:dyDescent="0.25">
      <c r="A5" s="493" t="s">
        <v>253</v>
      </c>
      <c r="B5" s="493"/>
      <c r="C5" s="493"/>
      <c r="D5" s="493"/>
      <c r="E5" s="493"/>
      <c r="F5" s="493"/>
      <c r="G5" s="493"/>
      <c r="H5" s="493"/>
      <c r="I5" s="493"/>
      <c r="J5" s="493"/>
      <c r="K5" s="493"/>
      <c r="L5" s="493"/>
      <c r="M5" s="493"/>
      <c r="N5" s="493"/>
      <c r="O5" s="493"/>
      <c r="P5" s="493"/>
      <c r="Q5" s="493"/>
    </row>
    <row r="6" spans="1:17" s="374" customFormat="1" ht="20.25" customHeight="1" x14ac:dyDescent="0.25">
      <c r="A6" s="493" t="s">
        <v>281</v>
      </c>
      <c r="B6" s="493"/>
      <c r="C6" s="493"/>
      <c r="D6" s="493"/>
      <c r="E6" s="493"/>
      <c r="F6" s="493"/>
      <c r="G6" s="493"/>
      <c r="H6" s="493"/>
      <c r="I6" s="493"/>
      <c r="J6" s="493"/>
      <c r="K6" s="493"/>
      <c r="L6" s="493"/>
      <c r="M6" s="493"/>
      <c r="N6" s="493"/>
      <c r="O6" s="493"/>
      <c r="P6" s="493"/>
      <c r="Q6" s="493"/>
    </row>
    <row r="7" spans="1:17" s="225" customFormat="1" ht="22.5" customHeight="1" x14ac:dyDescent="0.2">
      <c r="A7" s="494" t="s">
        <v>3</v>
      </c>
      <c r="B7" s="496" t="s">
        <v>255</v>
      </c>
      <c r="C7" s="381" t="s">
        <v>256</v>
      </c>
      <c r="D7" s="381" t="s">
        <v>257</v>
      </c>
      <c r="E7" s="381" t="s">
        <v>258</v>
      </c>
      <c r="F7" s="381" t="s">
        <v>259</v>
      </c>
      <c r="G7" s="381" t="s">
        <v>260</v>
      </c>
      <c r="H7" s="381" t="s">
        <v>261</v>
      </c>
      <c r="I7" s="381" t="s">
        <v>262</v>
      </c>
      <c r="J7" s="381" t="s">
        <v>263</v>
      </c>
      <c r="K7" s="381" t="s">
        <v>264</v>
      </c>
      <c r="L7" s="381" t="s">
        <v>265</v>
      </c>
      <c r="M7" s="381" t="s">
        <v>266</v>
      </c>
      <c r="N7" s="381" t="s">
        <v>267</v>
      </c>
      <c r="O7" s="498" t="s">
        <v>268</v>
      </c>
      <c r="P7" s="499"/>
      <c r="Q7" s="500"/>
    </row>
    <row r="8" spans="1:17" s="225" customFormat="1" ht="18" customHeight="1" x14ac:dyDescent="0.2">
      <c r="A8" s="495"/>
      <c r="B8" s="497"/>
      <c r="C8" s="381" t="s">
        <v>269</v>
      </c>
      <c r="D8" s="381" t="s">
        <v>269</v>
      </c>
      <c r="E8" s="381" t="s">
        <v>269</v>
      </c>
      <c r="F8" s="381" t="s">
        <v>269</v>
      </c>
      <c r="G8" s="381" t="s">
        <v>269</v>
      </c>
      <c r="H8" s="381" t="s">
        <v>269</v>
      </c>
      <c r="I8" s="381" t="s">
        <v>269</v>
      </c>
      <c r="J8" s="381" t="s">
        <v>269</v>
      </c>
      <c r="K8" s="381" t="s">
        <v>269</v>
      </c>
      <c r="L8" s="381" t="s">
        <v>269</v>
      </c>
      <c r="M8" s="381" t="s">
        <v>269</v>
      </c>
      <c r="N8" s="381" t="s">
        <v>269</v>
      </c>
      <c r="O8" s="383" t="s">
        <v>270</v>
      </c>
      <c r="P8" s="381" t="s">
        <v>269</v>
      </c>
      <c r="Q8" s="381" t="s">
        <v>1</v>
      </c>
    </row>
    <row r="9" spans="1:17" ht="26.25" customHeight="1" x14ac:dyDescent="0.25">
      <c r="A9" s="355" t="s">
        <v>202</v>
      </c>
      <c r="B9" s="356">
        <v>3600</v>
      </c>
      <c r="C9" s="369">
        <v>2945</v>
      </c>
      <c r="D9" s="369">
        <v>3622</v>
      </c>
      <c r="E9" s="369">
        <v>3188</v>
      </c>
      <c r="F9" s="369">
        <v>3885</v>
      </c>
      <c r="G9" s="369">
        <v>1668</v>
      </c>
      <c r="H9" s="460">
        <v>2705</v>
      </c>
      <c r="I9" s="369">
        <v>2762</v>
      </c>
      <c r="J9" s="369">
        <v>2377</v>
      </c>
      <c r="K9" s="369">
        <v>3394</v>
      </c>
      <c r="L9" s="369">
        <v>2518</v>
      </c>
      <c r="M9" s="369">
        <v>3533</v>
      </c>
      <c r="N9" s="369">
        <v>3154</v>
      </c>
      <c r="O9" s="387">
        <f>B9*(IF(C9="",0,1)+IF(D9="",0,1)+IF(E9="",0,1)+IF(F9="",0,1)+IF(G9="",0,1)+IF(H9="",0,1)+IF(I9="",0,1)+IF(J9="",0,1)+IF(K9="",0,1)+IF(L9="",0,1)+IF(M9="",0,1)+IF(N9="",0,1))</f>
        <v>43200</v>
      </c>
      <c r="P9" s="387">
        <f>SUM(C9:N9)</f>
        <v>35751</v>
      </c>
      <c r="Q9" s="388">
        <f>IF(O9=0,"-",P9/O9)</f>
        <v>0.82756944444444447</v>
      </c>
    </row>
    <row r="10" spans="1:17" ht="48.75" customHeight="1" x14ac:dyDescent="0.25">
      <c r="A10" s="355" t="s">
        <v>203</v>
      </c>
      <c r="B10" s="356">
        <v>1248</v>
      </c>
      <c r="C10" s="369">
        <v>936</v>
      </c>
      <c r="D10" s="369">
        <v>947</v>
      </c>
      <c r="E10" s="369">
        <v>1723</v>
      </c>
      <c r="F10" s="369">
        <v>1587</v>
      </c>
      <c r="G10" s="369">
        <v>2060</v>
      </c>
      <c r="H10" s="460">
        <v>1805</v>
      </c>
      <c r="I10" s="369">
        <v>1626</v>
      </c>
      <c r="J10" s="369">
        <v>1907</v>
      </c>
      <c r="K10" s="369">
        <v>1980</v>
      </c>
      <c r="L10" s="369">
        <v>1677</v>
      </c>
      <c r="M10" s="369">
        <v>1255</v>
      </c>
      <c r="N10" s="369">
        <v>1988</v>
      </c>
      <c r="O10" s="387">
        <f t="shared" ref="O10:O18" si="0">B10*(IF(C10="",0,1)+IF(D10="",0,1)+IF(E10="",0,1)+IF(F10="",0,1)+IF(G10="",0,1)+IF(H10="",0,1)+IF(I10="",0,1)+IF(J10="",0,1)+IF(K10="",0,1)+IF(L10="",0,1)+IF(M10="",0,1)+IF(N10="",0,1))</f>
        <v>14976</v>
      </c>
      <c r="P10" s="387">
        <f t="shared" ref="P10:P18" si="1">SUM(C10:N10)</f>
        <v>19491</v>
      </c>
      <c r="Q10" s="388">
        <f t="shared" ref="Q10:Q20" si="2">IF(O10=0,"-",P10/O10)</f>
        <v>1.3014823717948718</v>
      </c>
    </row>
    <row r="11" spans="1:17" ht="26.25" customHeight="1" x14ac:dyDescent="0.25">
      <c r="A11" s="355" t="s">
        <v>216</v>
      </c>
      <c r="B11" s="356">
        <v>468</v>
      </c>
      <c r="C11" s="369">
        <v>446</v>
      </c>
      <c r="D11" s="369">
        <v>844</v>
      </c>
      <c r="E11" s="369">
        <v>368</v>
      </c>
      <c r="F11" s="369">
        <v>331</v>
      </c>
      <c r="G11" s="369">
        <v>391</v>
      </c>
      <c r="H11" s="460">
        <v>297</v>
      </c>
      <c r="I11" s="369">
        <v>227</v>
      </c>
      <c r="J11" s="369">
        <v>186</v>
      </c>
      <c r="K11" s="369">
        <v>112</v>
      </c>
      <c r="L11" s="369">
        <v>136</v>
      </c>
      <c r="M11" s="369">
        <v>129</v>
      </c>
      <c r="N11" s="369">
        <v>550</v>
      </c>
      <c r="O11" s="387">
        <f t="shared" si="0"/>
        <v>5616</v>
      </c>
      <c r="P11" s="387">
        <f t="shared" si="1"/>
        <v>4017</v>
      </c>
      <c r="Q11" s="388">
        <f t="shared" si="2"/>
        <v>0.71527777777777779</v>
      </c>
    </row>
    <row r="12" spans="1:17" ht="26.25" customHeight="1" x14ac:dyDescent="0.25">
      <c r="A12" s="355" t="s">
        <v>228</v>
      </c>
      <c r="B12" s="356">
        <v>512</v>
      </c>
      <c r="C12" s="369">
        <v>420</v>
      </c>
      <c r="D12" s="369">
        <v>437</v>
      </c>
      <c r="E12" s="369">
        <v>602</v>
      </c>
      <c r="F12" s="369">
        <v>374</v>
      </c>
      <c r="G12" s="369">
        <v>469</v>
      </c>
      <c r="H12" s="460">
        <v>448</v>
      </c>
      <c r="I12" s="369">
        <v>297</v>
      </c>
      <c r="J12" s="369">
        <v>494</v>
      </c>
      <c r="K12" s="369">
        <v>442</v>
      </c>
      <c r="L12" s="369">
        <v>453</v>
      </c>
      <c r="M12" s="369">
        <v>595</v>
      </c>
      <c r="N12" s="369">
        <v>602</v>
      </c>
      <c r="O12" s="387">
        <f t="shared" si="0"/>
        <v>6144</v>
      </c>
      <c r="P12" s="387">
        <f t="shared" si="1"/>
        <v>5633</v>
      </c>
      <c r="Q12" s="388">
        <f t="shared" si="2"/>
        <v>0.91682942708333337</v>
      </c>
    </row>
    <row r="13" spans="1:17" ht="31.5" customHeight="1" x14ac:dyDescent="0.25">
      <c r="A13" s="355" t="s">
        <v>210</v>
      </c>
      <c r="B13" s="356">
        <v>256</v>
      </c>
      <c r="C13" s="369">
        <v>2</v>
      </c>
      <c r="D13" s="369">
        <v>1</v>
      </c>
      <c r="E13" s="369">
        <v>66</v>
      </c>
      <c r="F13" s="369">
        <v>82</v>
      </c>
      <c r="G13" s="369">
        <v>89</v>
      </c>
      <c r="H13" s="460">
        <v>161</v>
      </c>
      <c r="I13" s="369">
        <v>114</v>
      </c>
      <c r="J13" s="369">
        <v>224</v>
      </c>
      <c r="K13" s="369">
        <v>219</v>
      </c>
      <c r="L13" s="369">
        <v>195</v>
      </c>
      <c r="M13" s="369">
        <v>244</v>
      </c>
      <c r="N13" s="369">
        <v>120</v>
      </c>
      <c r="O13" s="387">
        <f t="shared" si="0"/>
        <v>3072</v>
      </c>
      <c r="P13" s="387">
        <f t="shared" si="1"/>
        <v>1517</v>
      </c>
      <c r="Q13" s="388">
        <f t="shared" si="2"/>
        <v>0.49381510416666669</v>
      </c>
    </row>
    <row r="14" spans="1:17" ht="26.25" customHeight="1" x14ac:dyDescent="0.25">
      <c r="A14" s="355" t="s">
        <v>211</v>
      </c>
      <c r="B14" s="356">
        <v>512</v>
      </c>
      <c r="C14" s="369">
        <v>0</v>
      </c>
      <c r="D14" s="369">
        <v>2</v>
      </c>
      <c r="E14" s="369">
        <v>0</v>
      </c>
      <c r="F14" s="369">
        <v>0</v>
      </c>
      <c r="G14" s="369">
        <v>0</v>
      </c>
      <c r="H14" s="460">
        <v>0</v>
      </c>
      <c r="I14" s="369">
        <v>0</v>
      </c>
      <c r="J14" s="369">
        <v>135</v>
      </c>
      <c r="K14" s="369">
        <v>204</v>
      </c>
      <c r="L14" s="369">
        <v>177</v>
      </c>
      <c r="M14" s="369">
        <v>343</v>
      </c>
      <c r="N14" s="369">
        <v>457</v>
      </c>
      <c r="O14" s="387">
        <f t="shared" si="0"/>
        <v>6144</v>
      </c>
      <c r="P14" s="387">
        <f t="shared" si="1"/>
        <v>1318</v>
      </c>
      <c r="Q14" s="388">
        <f t="shared" si="2"/>
        <v>0.21451822916666666</v>
      </c>
    </row>
    <row r="15" spans="1:17" ht="26.25" customHeight="1" x14ac:dyDescent="0.25">
      <c r="A15" s="355" t="s">
        <v>221</v>
      </c>
      <c r="B15" s="356">
        <v>132</v>
      </c>
      <c r="C15" s="369">
        <v>125</v>
      </c>
      <c r="D15" s="369">
        <v>119</v>
      </c>
      <c r="E15" s="369">
        <v>126</v>
      </c>
      <c r="F15" s="369">
        <v>107</v>
      </c>
      <c r="G15" s="369">
        <v>55</v>
      </c>
      <c r="H15" s="460">
        <v>57</v>
      </c>
      <c r="I15" s="369">
        <v>117</v>
      </c>
      <c r="J15" s="369">
        <v>76</v>
      </c>
      <c r="K15" s="369">
        <v>144</v>
      </c>
      <c r="L15" s="369">
        <v>135</v>
      </c>
      <c r="M15" s="369">
        <v>160</v>
      </c>
      <c r="N15" s="369">
        <v>161</v>
      </c>
      <c r="O15" s="387">
        <f t="shared" si="0"/>
        <v>1584</v>
      </c>
      <c r="P15" s="387">
        <f t="shared" si="1"/>
        <v>1382</v>
      </c>
      <c r="Q15" s="388">
        <f t="shared" si="2"/>
        <v>0.87247474747474751</v>
      </c>
    </row>
    <row r="16" spans="1:17" ht="31.5" customHeight="1" x14ac:dyDescent="0.25">
      <c r="A16" s="355" t="s">
        <v>217</v>
      </c>
      <c r="B16" s="356">
        <v>216</v>
      </c>
      <c r="C16" s="369">
        <v>0</v>
      </c>
      <c r="D16" s="369">
        <v>0</v>
      </c>
      <c r="E16" s="369">
        <v>0</v>
      </c>
      <c r="F16" s="369">
        <v>0</v>
      </c>
      <c r="G16" s="369">
        <v>0</v>
      </c>
      <c r="H16" s="460">
        <v>0</v>
      </c>
      <c r="I16" s="369">
        <v>4</v>
      </c>
      <c r="J16" s="369">
        <v>221</v>
      </c>
      <c r="K16" s="369">
        <v>215</v>
      </c>
      <c r="L16" s="369">
        <v>236</v>
      </c>
      <c r="M16" s="369">
        <v>282</v>
      </c>
      <c r="N16" s="369">
        <v>196</v>
      </c>
      <c r="O16" s="387">
        <f t="shared" si="0"/>
        <v>2592</v>
      </c>
      <c r="P16" s="387">
        <f t="shared" si="1"/>
        <v>1154</v>
      </c>
      <c r="Q16" s="388">
        <f t="shared" si="2"/>
        <v>0.44521604938271603</v>
      </c>
    </row>
    <row r="17" spans="1:17" ht="31.5" customHeight="1" x14ac:dyDescent="0.25">
      <c r="A17" s="355" t="s">
        <v>206</v>
      </c>
      <c r="B17" s="356">
        <v>756</v>
      </c>
      <c r="C17" s="369">
        <v>0</v>
      </c>
      <c r="D17" s="369">
        <v>0</v>
      </c>
      <c r="E17" s="369">
        <v>0</v>
      </c>
      <c r="F17" s="369">
        <v>0</v>
      </c>
      <c r="G17" s="369">
        <v>0</v>
      </c>
      <c r="H17" s="460">
        <v>0</v>
      </c>
      <c r="I17" s="369">
        <v>8</v>
      </c>
      <c r="J17" s="369">
        <v>426</v>
      </c>
      <c r="K17" s="369">
        <v>367</v>
      </c>
      <c r="L17" s="369">
        <v>364</v>
      </c>
      <c r="M17" s="369">
        <v>442</v>
      </c>
      <c r="N17" s="369">
        <v>410</v>
      </c>
      <c r="O17" s="387">
        <f t="shared" si="0"/>
        <v>9072</v>
      </c>
      <c r="P17" s="387">
        <f t="shared" si="1"/>
        <v>2017</v>
      </c>
      <c r="Q17" s="388">
        <f t="shared" si="2"/>
        <v>0.22233245149911818</v>
      </c>
    </row>
    <row r="18" spans="1:17" ht="31.5" customHeight="1" x14ac:dyDescent="0.25">
      <c r="A18" s="355" t="s">
        <v>207</v>
      </c>
      <c r="B18" s="356">
        <v>192</v>
      </c>
      <c r="C18" s="369">
        <v>115</v>
      </c>
      <c r="D18" s="369">
        <v>139</v>
      </c>
      <c r="E18" s="369">
        <v>182</v>
      </c>
      <c r="F18" s="369">
        <v>125</v>
      </c>
      <c r="G18" s="369">
        <v>130</v>
      </c>
      <c r="H18" s="460">
        <v>137</v>
      </c>
      <c r="I18" s="369">
        <v>163</v>
      </c>
      <c r="J18" s="369">
        <v>44</v>
      </c>
      <c r="K18" s="369">
        <v>128</v>
      </c>
      <c r="L18" s="369">
        <v>175</v>
      </c>
      <c r="M18" s="369">
        <v>140</v>
      </c>
      <c r="N18" s="369">
        <v>211</v>
      </c>
      <c r="O18" s="387">
        <f t="shared" si="0"/>
        <v>2304</v>
      </c>
      <c r="P18" s="387">
        <f t="shared" si="1"/>
        <v>1689</v>
      </c>
      <c r="Q18" s="388">
        <f t="shared" si="2"/>
        <v>0.73307291666666663</v>
      </c>
    </row>
    <row r="19" spans="1:17" ht="31.5" customHeight="1" thickBot="1" x14ac:dyDescent="0.3">
      <c r="A19" s="355" t="s">
        <v>208</v>
      </c>
      <c r="B19" s="356">
        <v>672</v>
      </c>
      <c r="C19" s="369">
        <v>150</v>
      </c>
      <c r="D19" s="369">
        <v>114</v>
      </c>
      <c r="E19" s="369">
        <v>234</v>
      </c>
      <c r="F19" s="369">
        <v>174</v>
      </c>
      <c r="G19" s="369">
        <v>237</v>
      </c>
      <c r="H19" s="460">
        <v>224</v>
      </c>
      <c r="I19" s="369">
        <v>284</v>
      </c>
      <c r="J19" s="369">
        <v>73</v>
      </c>
      <c r="K19" s="369">
        <v>194</v>
      </c>
      <c r="L19" s="369">
        <v>345</v>
      </c>
      <c r="M19" s="369">
        <v>259</v>
      </c>
      <c r="N19" s="369">
        <v>393</v>
      </c>
      <c r="O19" s="387">
        <f>B19*(IF(C19="",0,1)+IF(D19="",0,1)+IF(E19="",0,1)+IF(F19="",0,1)+IF(G19="",0,1)+IF(H19="",0,1)+IF(I19="",0,1)+IF(J19="",0,1)+IF(K19="",0,1)+IF(L19="",0,1)+IF(M19="",0,1)+IF(N19="",0,1))</f>
        <v>8064</v>
      </c>
      <c r="P19" s="387">
        <f>SUM(C19:N19)</f>
        <v>2681</v>
      </c>
      <c r="Q19" s="403">
        <f>IF(O19=0,"-",P19/O19)</f>
        <v>0.33246527777777779</v>
      </c>
    </row>
    <row r="20" spans="1:17" s="98" customFormat="1" ht="20.25" customHeight="1" x14ac:dyDescent="0.25">
      <c r="A20" s="373" t="s">
        <v>2</v>
      </c>
      <c r="B20" s="363">
        <f>SUM(B9:B19)</f>
        <v>8564</v>
      </c>
      <c r="C20" s="365">
        <f>SUM(C9:C19)</f>
        <v>5139</v>
      </c>
      <c r="D20" s="365">
        <f t="shared" ref="D20:P20" si="3">SUM(D9:D19)</f>
        <v>6225</v>
      </c>
      <c r="E20" s="365">
        <f t="shared" si="3"/>
        <v>6489</v>
      </c>
      <c r="F20" s="365">
        <f t="shared" si="3"/>
        <v>6665</v>
      </c>
      <c r="G20" s="365">
        <f t="shared" si="3"/>
        <v>5099</v>
      </c>
      <c r="H20" s="365">
        <f t="shared" si="3"/>
        <v>5834</v>
      </c>
      <c r="I20" s="365">
        <f t="shared" si="3"/>
        <v>5602</v>
      </c>
      <c r="J20" s="365">
        <f t="shared" si="3"/>
        <v>6163</v>
      </c>
      <c r="K20" s="365">
        <f t="shared" si="3"/>
        <v>7399</v>
      </c>
      <c r="L20" s="365">
        <f t="shared" si="3"/>
        <v>6411</v>
      </c>
      <c r="M20" s="365">
        <f t="shared" si="3"/>
        <v>7382</v>
      </c>
      <c r="N20" s="365">
        <f t="shared" si="3"/>
        <v>8242</v>
      </c>
      <c r="O20" s="365">
        <f t="shared" si="3"/>
        <v>102768</v>
      </c>
      <c r="P20" s="365">
        <f t="shared" si="3"/>
        <v>76650</v>
      </c>
      <c r="Q20" s="390">
        <f t="shared" si="2"/>
        <v>0.74585474077533864</v>
      </c>
    </row>
    <row r="21" spans="1:17" x14ac:dyDescent="0.25">
      <c r="B21" s="219"/>
      <c r="C21" s="217"/>
      <c r="D21" s="217"/>
      <c r="E21" s="217"/>
      <c r="F21" s="217"/>
      <c r="G21" s="217"/>
      <c r="H21" s="217"/>
      <c r="O21" s="391"/>
      <c r="P21" s="218"/>
      <c r="Q21" s="220"/>
    </row>
    <row r="22" spans="1:17" x14ac:dyDescent="0.25">
      <c r="C22" s="217"/>
      <c r="D22" s="217"/>
      <c r="E22" s="217"/>
      <c r="F22" s="217"/>
      <c r="G22" s="217"/>
      <c r="H22" s="217"/>
      <c r="O22" s="391"/>
      <c r="P22" s="218"/>
      <c r="Q22" s="220"/>
    </row>
    <row r="23" spans="1:17" x14ac:dyDescent="0.25">
      <c r="A23" s="368" t="s">
        <v>254</v>
      </c>
      <c r="C23" s="217"/>
      <c r="D23" s="217"/>
      <c r="E23" s="217"/>
      <c r="F23" s="217"/>
      <c r="G23" s="217"/>
      <c r="H23" s="217"/>
      <c r="O23" s="391"/>
      <c r="P23" s="218"/>
      <c r="Q23" s="220"/>
    </row>
    <row r="24" spans="1:17" x14ac:dyDescent="0.25">
      <c r="C24" s="217"/>
      <c r="D24" s="217"/>
      <c r="E24" s="217"/>
      <c r="F24" s="217"/>
      <c r="G24" s="217"/>
      <c r="H24" s="217"/>
      <c r="O24" s="391"/>
      <c r="P24" s="218"/>
      <c r="Q24" s="220"/>
    </row>
    <row r="25" spans="1:17" x14ac:dyDescent="0.25">
      <c r="C25" s="217"/>
      <c r="D25" s="217"/>
      <c r="E25" s="217"/>
      <c r="F25" s="217"/>
      <c r="G25" s="217"/>
      <c r="H25" s="217"/>
      <c r="O25" s="391"/>
      <c r="P25" s="218"/>
      <c r="Q25" s="220"/>
    </row>
    <row r="26" spans="1:17" x14ac:dyDescent="0.25">
      <c r="C26" s="217"/>
      <c r="D26" s="217"/>
      <c r="E26" s="217"/>
      <c r="F26" s="217"/>
      <c r="G26" s="217"/>
      <c r="H26" s="217"/>
      <c r="O26" s="391"/>
      <c r="P26" s="218"/>
      <c r="Q26" s="220"/>
    </row>
    <row r="27" spans="1:17" x14ac:dyDescent="0.25">
      <c r="C27" s="217"/>
      <c r="D27" s="217"/>
      <c r="E27" s="217"/>
      <c r="F27" s="217"/>
      <c r="G27" s="217"/>
      <c r="H27" s="217"/>
      <c r="O27" s="391"/>
      <c r="P27" s="218"/>
      <c r="Q27" s="220"/>
    </row>
    <row r="28" spans="1:17" x14ac:dyDescent="0.25">
      <c r="C28" s="217"/>
      <c r="D28" s="217"/>
      <c r="E28" s="217"/>
      <c r="F28" s="217"/>
      <c r="G28" s="217"/>
      <c r="H28" s="217"/>
      <c r="O28" s="391"/>
      <c r="P28" s="218"/>
      <c r="Q28" s="220"/>
    </row>
    <row r="29" spans="1:17" x14ac:dyDescent="0.25">
      <c r="C29" s="217"/>
      <c r="D29" s="217"/>
      <c r="E29" s="217"/>
      <c r="F29" s="217"/>
      <c r="G29" s="217"/>
      <c r="H29" s="217"/>
      <c r="O29" s="391"/>
      <c r="P29" s="218"/>
      <c r="Q29" s="220"/>
    </row>
    <row r="30" spans="1:17" x14ac:dyDescent="0.25">
      <c r="C30" s="217"/>
      <c r="D30" s="217"/>
      <c r="E30" s="217"/>
      <c r="F30" s="217"/>
      <c r="G30" s="217"/>
      <c r="H30" s="217"/>
      <c r="O30" s="391"/>
      <c r="P30" s="218"/>
      <c r="Q30" s="220"/>
    </row>
    <row r="31" spans="1:17" x14ac:dyDescent="0.25">
      <c r="C31" s="217"/>
      <c r="D31" s="217"/>
      <c r="E31" s="217"/>
      <c r="F31" s="217"/>
      <c r="G31" s="217"/>
      <c r="H31" s="217"/>
      <c r="O31" s="391"/>
      <c r="P31" s="218"/>
      <c r="Q31" s="220"/>
    </row>
    <row r="32" spans="1:17" x14ac:dyDescent="0.25">
      <c r="C32" s="217"/>
      <c r="D32" s="217"/>
      <c r="E32" s="217"/>
      <c r="F32" s="217"/>
      <c r="G32" s="217"/>
      <c r="H32" s="217"/>
      <c r="O32" s="391"/>
      <c r="P32" s="218"/>
      <c r="Q32" s="220"/>
    </row>
    <row r="33" spans="3:8" x14ac:dyDescent="0.25">
      <c r="C33" s="217"/>
      <c r="D33" s="217"/>
      <c r="E33" s="217"/>
      <c r="F33" s="217"/>
      <c r="G33" s="217"/>
      <c r="H33" s="217"/>
    </row>
    <row r="34" spans="3:8" x14ac:dyDescent="0.25">
      <c r="C34" s="217"/>
      <c r="D34" s="217"/>
      <c r="E34" s="217"/>
      <c r="F34" s="217"/>
      <c r="G34" s="217"/>
      <c r="H34" s="217"/>
    </row>
    <row r="35" spans="3:8" x14ac:dyDescent="0.25">
      <c r="C35" s="217"/>
      <c r="D35" s="217"/>
      <c r="E35" s="217"/>
      <c r="F35" s="217"/>
      <c r="G35" s="217"/>
      <c r="H35" s="217"/>
    </row>
    <row r="36" spans="3:8" x14ac:dyDescent="0.25">
      <c r="C36" s="217"/>
      <c r="D36" s="217"/>
      <c r="E36" s="217"/>
      <c r="F36" s="217"/>
      <c r="G36" s="217"/>
      <c r="H36" s="217"/>
    </row>
    <row r="37" spans="3:8" x14ac:dyDescent="0.25">
      <c r="C37" s="217"/>
      <c r="D37" s="217"/>
      <c r="E37" s="217"/>
      <c r="F37" s="217"/>
      <c r="G37" s="217"/>
      <c r="H37" s="217"/>
    </row>
    <row r="38" spans="3:8" x14ac:dyDescent="0.25">
      <c r="C38" s="217"/>
      <c r="D38" s="217"/>
      <c r="E38" s="217"/>
      <c r="F38" s="217"/>
      <c r="G38" s="217"/>
      <c r="H38" s="217"/>
    </row>
    <row r="39" spans="3:8" x14ac:dyDescent="0.25">
      <c r="C39" s="217"/>
      <c r="D39" s="217"/>
      <c r="E39" s="217"/>
      <c r="F39" s="217"/>
      <c r="G39" s="217"/>
      <c r="H39" s="217"/>
    </row>
    <row r="40" spans="3:8" x14ac:dyDescent="0.25">
      <c r="C40" s="217"/>
      <c r="D40" s="217"/>
      <c r="E40" s="217"/>
      <c r="F40" s="217"/>
      <c r="G40" s="217"/>
      <c r="H40" s="217"/>
    </row>
    <row r="41" spans="3:8" x14ac:dyDescent="0.25">
      <c r="C41" s="217"/>
      <c r="D41" s="217"/>
      <c r="E41" s="217"/>
      <c r="F41" s="217"/>
      <c r="G41" s="217"/>
      <c r="H41" s="217"/>
    </row>
    <row r="42" spans="3:8" x14ac:dyDescent="0.25">
      <c r="C42" s="217"/>
      <c r="D42" s="217"/>
      <c r="E42" s="217"/>
      <c r="F42" s="217"/>
      <c r="G42" s="217"/>
      <c r="H42" s="217"/>
    </row>
    <row r="43" spans="3:8" x14ac:dyDescent="0.25">
      <c r="C43" s="217"/>
      <c r="D43" s="217"/>
      <c r="E43" s="217"/>
      <c r="F43" s="217"/>
      <c r="G43" s="217"/>
      <c r="H43" s="217"/>
    </row>
    <row r="44" spans="3:8" x14ac:dyDescent="0.25">
      <c r="C44" s="217"/>
      <c r="D44" s="217"/>
      <c r="E44" s="217"/>
      <c r="F44" s="217"/>
      <c r="G44" s="217"/>
      <c r="H44" s="217"/>
    </row>
    <row r="45" spans="3:8" x14ac:dyDescent="0.25">
      <c r="C45" s="217"/>
      <c r="D45" s="217"/>
      <c r="E45" s="217"/>
      <c r="F45" s="217"/>
      <c r="G45" s="217"/>
      <c r="H45" s="217"/>
    </row>
    <row r="46" spans="3:8" x14ac:dyDescent="0.25">
      <c r="C46" s="217"/>
      <c r="D46" s="217"/>
      <c r="E46" s="217"/>
      <c r="F46" s="217"/>
      <c r="G46" s="217"/>
      <c r="H46" s="217"/>
    </row>
    <row r="47" spans="3:8" x14ac:dyDescent="0.25">
      <c r="C47" s="217"/>
      <c r="D47" s="217"/>
      <c r="E47" s="217"/>
      <c r="F47" s="217"/>
      <c r="G47" s="217"/>
      <c r="H47" s="217"/>
    </row>
    <row r="48" spans="3:8" x14ac:dyDescent="0.25">
      <c r="C48" s="217"/>
      <c r="D48" s="217"/>
      <c r="E48" s="217"/>
      <c r="F48" s="217"/>
      <c r="G48" s="217"/>
      <c r="H48" s="217"/>
    </row>
    <row r="49" spans="3:8" x14ac:dyDescent="0.25">
      <c r="C49" s="217"/>
      <c r="D49" s="217"/>
      <c r="E49" s="217"/>
      <c r="F49" s="217"/>
      <c r="G49" s="217"/>
      <c r="H49" s="217"/>
    </row>
    <row r="50" spans="3:8" x14ac:dyDescent="0.25">
      <c r="C50" s="217"/>
      <c r="D50" s="217"/>
      <c r="E50" s="217"/>
      <c r="F50" s="217"/>
      <c r="G50" s="217"/>
      <c r="H50" s="217"/>
    </row>
    <row r="51" spans="3:8" x14ac:dyDescent="0.25">
      <c r="C51" s="217"/>
      <c r="D51" s="217"/>
      <c r="E51" s="217"/>
      <c r="F51" s="217"/>
      <c r="G51" s="217"/>
      <c r="H51" s="217"/>
    </row>
    <row r="52" spans="3:8" x14ac:dyDescent="0.25">
      <c r="C52" s="217"/>
      <c r="D52" s="217"/>
      <c r="E52" s="217"/>
      <c r="F52" s="217"/>
      <c r="G52" s="217"/>
      <c r="H52" s="217"/>
    </row>
    <row r="53" spans="3:8" x14ac:dyDescent="0.25">
      <c r="C53" s="217"/>
      <c r="D53" s="217"/>
      <c r="E53" s="217"/>
      <c r="F53" s="217"/>
      <c r="G53" s="217"/>
      <c r="H53" s="217"/>
    </row>
    <row r="54" spans="3:8" x14ac:dyDescent="0.25">
      <c r="C54" s="217"/>
      <c r="D54" s="217"/>
      <c r="E54" s="217"/>
      <c r="F54" s="217"/>
      <c r="G54" s="217"/>
      <c r="H54" s="217"/>
    </row>
    <row r="55" spans="3:8" x14ac:dyDescent="0.25">
      <c r="C55" s="217"/>
      <c r="D55" s="217"/>
      <c r="E55" s="217"/>
      <c r="F55" s="217"/>
      <c r="G55" s="217"/>
      <c r="H55" s="217"/>
    </row>
    <row r="56" spans="3:8" x14ac:dyDescent="0.25">
      <c r="C56" s="217"/>
      <c r="D56" s="217"/>
      <c r="E56" s="217"/>
      <c r="F56" s="217"/>
      <c r="G56" s="217"/>
      <c r="H56" s="217"/>
    </row>
    <row r="57" spans="3:8" x14ac:dyDescent="0.25">
      <c r="C57" s="217"/>
      <c r="D57" s="217"/>
      <c r="E57" s="217"/>
      <c r="F57" s="217"/>
      <c r="G57" s="217"/>
      <c r="H57" s="217"/>
    </row>
    <row r="58" spans="3:8" x14ac:dyDescent="0.25">
      <c r="C58" s="217"/>
      <c r="D58" s="217"/>
      <c r="E58" s="217"/>
      <c r="F58" s="217"/>
      <c r="G58" s="217"/>
      <c r="H58" s="217"/>
    </row>
    <row r="59" spans="3:8" x14ac:dyDescent="0.25">
      <c r="C59" s="217"/>
      <c r="D59" s="217"/>
      <c r="E59" s="217"/>
      <c r="F59" s="217"/>
      <c r="G59" s="217"/>
      <c r="H59" s="217"/>
    </row>
    <row r="60" spans="3:8" x14ac:dyDescent="0.25">
      <c r="C60" s="217"/>
      <c r="D60" s="217"/>
      <c r="E60" s="217"/>
      <c r="F60" s="217"/>
      <c r="G60" s="217"/>
      <c r="H60" s="217"/>
    </row>
    <row r="61" spans="3:8" x14ac:dyDescent="0.25">
      <c r="C61" s="217"/>
      <c r="D61" s="217"/>
      <c r="E61" s="217"/>
      <c r="F61" s="217"/>
      <c r="G61" s="217"/>
      <c r="H61" s="217"/>
    </row>
    <row r="62" spans="3:8" x14ac:dyDescent="0.25">
      <c r="C62" s="217"/>
      <c r="D62" s="217"/>
      <c r="E62" s="217"/>
      <c r="F62" s="217"/>
      <c r="G62" s="217"/>
      <c r="H62" s="217"/>
    </row>
    <row r="63" spans="3:8" x14ac:dyDescent="0.25">
      <c r="C63" s="217"/>
      <c r="D63" s="217"/>
      <c r="E63" s="217"/>
      <c r="F63" s="217"/>
      <c r="G63" s="217"/>
      <c r="H63" s="217"/>
    </row>
    <row r="64" spans="3:8" x14ac:dyDescent="0.25">
      <c r="C64" s="217"/>
      <c r="D64" s="217"/>
      <c r="E64" s="217"/>
      <c r="F64" s="217"/>
      <c r="G64" s="217"/>
      <c r="H64" s="217"/>
    </row>
    <row r="65" spans="3:8" x14ac:dyDescent="0.25">
      <c r="C65" s="217"/>
      <c r="D65" s="217"/>
      <c r="E65" s="217"/>
      <c r="F65" s="217"/>
      <c r="G65" s="217"/>
      <c r="H65" s="217"/>
    </row>
    <row r="66" spans="3:8" x14ac:dyDescent="0.25">
      <c r="C66" s="217"/>
      <c r="D66" s="217"/>
      <c r="E66" s="217"/>
      <c r="F66" s="217"/>
      <c r="G66" s="217"/>
      <c r="H66" s="217"/>
    </row>
    <row r="67" spans="3:8" x14ac:dyDescent="0.25">
      <c r="C67" s="217"/>
      <c r="D67" s="217"/>
      <c r="E67" s="217"/>
      <c r="F67" s="217"/>
      <c r="G67" s="217"/>
      <c r="H67" s="217"/>
    </row>
    <row r="68" spans="3:8" x14ac:dyDescent="0.25">
      <c r="C68" s="217"/>
      <c r="D68" s="217"/>
      <c r="E68" s="217"/>
      <c r="F68" s="217"/>
      <c r="G68" s="217"/>
      <c r="H68" s="217"/>
    </row>
    <row r="69" spans="3:8" x14ac:dyDescent="0.25">
      <c r="C69" s="217"/>
      <c r="D69" s="217"/>
      <c r="E69" s="217"/>
      <c r="F69" s="217"/>
      <c r="G69" s="217"/>
      <c r="H69" s="217"/>
    </row>
    <row r="70" spans="3:8" x14ac:dyDescent="0.25">
      <c r="C70" s="217"/>
      <c r="D70" s="217"/>
      <c r="E70" s="217"/>
      <c r="F70" s="217"/>
      <c r="G70" s="217"/>
      <c r="H70" s="217"/>
    </row>
    <row r="71" spans="3:8" x14ac:dyDescent="0.25">
      <c r="C71" s="217"/>
      <c r="D71" s="217"/>
      <c r="E71" s="217"/>
      <c r="F71" s="217"/>
      <c r="G71" s="217"/>
      <c r="H71" s="217"/>
    </row>
    <row r="72" spans="3:8" x14ac:dyDescent="0.25">
      <c r="C72" s="217"/>
      <c r="D72" s="217"/>
      <c r="E72" s="217"/>
      <c r="F72" s="217"/>
      <c r="G72" s="217"/>
      <c r="H72" s="217"/>
    </row>
    <row r="73" spans="3:8" x14ac:dyDescent="0.25">
      <c r="C73" s="217"/>
      <c r="D73" s="217"/>
      <c r="E73" s="217"/>
      <c r="F73" s="217"/>
      <c r="G73" s="217"/>
      <c r="H73" s="217"/>
    </row>
    <row r="74" spans="3:8" x14ac:dyDescent="0.25">
      <c r="C74" s="217"/>
      <c r="D74" s="217"/>
      <c r="E74" s="217"/>
      <c r="F74" s="217"/>
      <c r="G74" s="217"/>
      <c r="H74" s="217"/>
    </row>
    <row r="75" spans="3:8" x14ac:dyDescent="0.25">
      <c r="C75" s="217"/>
      <c r="D75" s="217"/>
      <c r="E75" s="217"/>
      <c r="F75" s="217"/>
      <c r="G75" s="217"/>
      <c r="H75" s="217"/>
    </row>
    <row r="76" spans="3:8" x14ac:dyDescent="0.25">
      <c r="C76" s="217"/>
      <c r="D76" s="217"/>
      <c r="E76" s="217"/>
      <c r="F76" s="217"/>
      <c r="G76" s="217"/>
      <c r="H76" s="217"/>
    </row>
    <row r="77" spans="3:8" x14ac:dyDescent="0.25">
      <c r="C77" s="217"/>
      <c r="D77" s="217"/>
      <c r="E77" s="217"/>
      <c r="F77" s="217"/>
      <c r="G77" s="217"/>
      <c r="H77" s="217"/>
    </row>
    <row r="78" spans="3:8" x14ac:dyDescent="0.25">
      <c r="C78" s="217"/>
      <c r="D78" s="217"/>
      <c r="E78" s="217"/>
      <c r="F78" s="217"/>
      <c r="G78" s="217"/>
      <c r="H78" s="217"/>
    </row>
    <row r="79" spans="3:8" x14ac:dyDescent="0.25">
      <c r="C79" s="217"/>
      <c r="D79" s="217"/>
      <c r="E79" s="217"/>
      <c r="F79" s="217"/>
      <c r="G79" s="217"/>
      <c r="H79" s="217"/>
    </row>
    <row r="80" spans="3:8" x14ac:dyDescent="0.25">
      <c r="C80" s="217"/>
      <c r="D80" s="217"/>
      <c r="E80" s="217"/>
      <c r="F80" s="217"/>
      <c r="G80" s="217"/>
      <c r="H80" s="217"/>
    </row>
    <row r="81" spans="3:8" x14ac:dyDescent="0.25">
      <c r="C81" s="217"/>
      <c r="D81" s="217"/>
      <c r="E81" s="217"/>
      <c r="F81" s="217"/>
      <c r="G81" s="217"/>
      <c r="H81" s="217"/>
    </row>
    <row r="82" spans="3:8" x14ac:dyDescent="0.25">
      <c r="C82" s="217"/>
      <c r="D82" s="217"/>
      <c r="E82" s="217"/>
      <c r="F82" s="217"/>
      <c r="G82" s="217"/>
      <c r="H82" s="217"/>
    </row>
    <row r="83" spans="3:8" x14ac:dyDescent="0.25">
      <c r="C83" s="217"/>
      <c r="D83" s="217"/>
      <c r="E83" s="217"/>
      <c r="F83" s="217"/>
      <c r="G83" s="217"/>
      <c r="H83" s="217"/>
    </row>
    <row r="84" spans="3:8" x14ac:dyDescent="0.25">
      <c r="C84" s="217"/>
      <c r="D84" s="217"/>
      <c r="E84" s="217"/>
      <c r="F84" s="217"/>
      <c r="G84" s="217"/>
      <c r="H84" s="217"/>
    </row>
    <row r="85" spans="3:8" x14ac:dyDescent="0.25">
      <c r="C85" s="217"/>
      <c r="D85" s="217"/>
      <c r="E85" s="217"/>
      <c r="F85" s="217"/>
      <c r="G85" s="217"/>
      <c r="H85" s="217"/>
    </row>
    <row r="86" spans="3:8" x14ac:dyDescent="0.25">
      <c r="C86" s="217"/>
      <c r="D86" s="217"/>
      <c r="E86" s="217"/>
      <c r="F86" s="217"/>
      <c r="G86" s="217"/>
      <c r="H86" s="217"/>
    </row>
    <row r="87" spans="3:8" x14ac:dyDescent="0.25">
      <c r="C87" s="217"/>
      <c r="D87" s="217"/>
      <c r="E87" s="217"/>
      <c r="F87" s="217"/>
      <c r="G87" s="217"/>
      <c r="H87" s="217"/>
    </row>
    <row r="88" spans="3:8" x14ac:dyDescent="0.25">
      <c r="C88" s="217"/>
      <c r="D88" s="217"/>
      <c r="E88" s="217"/>
      <c r="F88" s="217"/>
      <c r="G88" s="217"/>
      <c r="H88" s="217"/>
    </row>
    <row r="89" spans="3:8" x14ac:dyDescent="0.25">
      <c r="C89" s="217"/>
      <c r="D89" s="217"/>
      <c r="E89" s="217"/>
      <c r="F89" s="217"/>
      <c r="G89" s="217"/>
      <c r="H89" s="217"/>
    </row>
    <row r="90" spans="3:8" x14ac:dyDescent="0.25">
      <c r="C90" s="217"/>
      <c r="D90" s="217"/>
      <c r="E90" s="217"/>
      <c r="F90" s="217"/>
      <c r="G90" s="217"/>
      <c r="H90" s="217"/>
    </row>
    <row r="91" spans="3:8" x14ac:dyDescent="0.25">
      <c r="C91" s="217"/>
      <c r="D91" s="217"/>
      <c r="E91" s="217"/>
      <c r="F91" s="217"/>
      <c r="G91" s="217"/>
      <c r="H91" s="217"/>
    </row>
    <row r="92" spans="3:8" x14ac:dyDescent="0.25">
      <c r="C92" s="217"/>
      <c r="D92" s="217"/>
      <c r="E92" s="217"/>
      <c r="F92" s="217"/>
      <c r="G92" s="217"/>
      <c r="H92" s="217"/>
    </row>
    <row r="93" spans="3:8" x14ac:dyDescent="0.25">
      <c r="C93" s="217"/>
      <c r="D93" s="217"/>
      <c r="E93" s="217"/>
      <c r="F93" s="217"/>
      <c r="G93" s="217"/>
      <c r="H93" s="217"/>
    </row>
    <row r="94" spans="3:8" x14ac:dyDescent="0.25">
      <c r="C94" s="217"/>
      <c r="D94" s="217"/>
      <c r="E94" s="217"/>
      <c r="F94" s="217"/>
      <c r="G94" s="217"/>
      <c r="H94" s="217"/>
    </row>
    <row r="95" spans="3:8" x14ac:dyDescent="0.25">
      <c r="C95" s="217"/>
      <c r="D95" s="217"/>
      <c r="E95" s="217"/>
      <c r="F95" s="217"/>
      <c r="G95" s="217"/>
      <c r="H95" s="217"/>
    </row>
    <row r="96" spans="3:8" x14ac:dyDescent="0.25">
      <c r="C96" s="217"/>
      <c r="D96" s="217"/>
      <c r="E96" s="217"/>
      <c r="F96" s="217"/>
      <c r="G96" s="217"/>
      <c r="H96" s="217"/>
    </row>
    <row r="97" spans="3:8" x14ac:dyDescent="0.25">
      <c r="C97" s="217"/>
      <c r="D97" s="217"/>
      <c r="E97" s="217"/>
      <c r="F97" s="217"/>
      <c r="G97" s="217"/>
      <c r="H97" s="217"/>
    </row>
    <row r="98" spans="3:8" x14ac:dyDescent="0.25">
      <c r="C98" s="217"/>
      <c r="D98" s="217"/>
      <c r="E98" s="217"/>
      <c r="F98" s="217"/>
      <c r="G98" s="217"/>
      <c r="H98" s="217"/>
    </row>
    <row r="99" spans="3:8" x14ac:dyDescent="0.25">
      <c r="C99" s="217"/>
      <c r="D99" s="217"/>
      <c r="E99" s="217"/>
      <c r="F99" s="217"/>
      <c r="G99" s="217"/>
      <c r="H99" s="217"/>
    </row>
    <row r="100" spans="3:8" x14ac:dyDescent="0.25">
      <c r="C100" s="217"/>
      <c r="D100" s="217"/>
      <c r="E100" s="217"/>
      <c r="F100" s="217"/>
      <c r="G100" s="217"/>
      <c r="H100" s="217"/>
    </row>
    <row r="101" spans="3:8" x14ac:dyDescent="0.25">
      <c r="C101" s="217"/>
      <c r="D101" s="217"/>
      <c r="E101" s="217"/>
      <c r="F101" s="217"/>
      <c r="G101" s="217"/>
      <c r="H101" s="217"/>
    </row>
    <row r="102" spans="3:8" x14ac:dyDescent="0.25">
      <c r="C102" s="217"/>
      <c r="D102" s="217"/>
      <c r="E102" s="217"/>
      <c r="F102" s="217"/>
      <c r="G102" s="217"/>
      <c r="H102" s="217"/>
    </row>
    <row r="103" spans="3:8" x14ac:dyDescent="0.25">
      <c r="C103" s="217"/>
      <c r="D103" s="217"/>
      <c r="E103" s="217"/>
      <c r="F103" s="217"/>
      <c r="G103" s="217"/>
      <c r="H103" s="217"/>
    </row>
    <row r="104" spans="3:8" x14ac:dyDescent="0.25">
      <c r="C104" s="217"/>
      <c r="D104" s="217"/>
      <c r="E104" s="217"/>
      <c r="F104" s="217"/>
      <c r="G104" s="217"/>
      <c r="H104" s="217"/>
    </row>
    <row r="105" spans="3:8" x14ac:dyDescent="0.25">
      <c r="C105" s="217"/>
      <c r="D105" s="217"/>
      <c r="E105" s="217"/>
      <c r="F105" s="217"/>
      <c r="G105" s="217"/>
      <c r="H105" s="217"/>
    </row>
    <row r="106" spans="3:8" x14ac:dyDescent="0.25">
      <c r="C106" s="217"/>
      <c r="D106" s="217"/>
      <c r="E106" s="217"/>
      <c r="F106" s="217"/>
      <c r="G106" s="217"/>
      <c r="H106" s="217"/>
    </row>
    <row r="107" spans="3:8" x14ac:dyDescent="0.25">
      <c r="C107" s="217"/>
      <c r="D107" s="217"/>
      <c r="E107" s="217"/>
      <c r="F107" s="217"/>
      <c r="G107" s="217"/>
      <c r="H107" s="217"/>
    </row>
    <row r="108" spans="3:8" x14ac:dyDescent="0.25">
      <c r="C108" s="217"/>
      <c r="D108" s="217"/>
      <c r="E108" s="217"/>
      <c r="F108" s="217"/>
      <c r="G108" s="217"/>
      <c r="H108" s="217"/>
    </row>
    <row r="109" spans="3:8" x14ac:dyDescent="0.25">
      <c r="C109" s="217"/>
      <c r="D109" s="217"/>
      <c r="E109" s="217"/>
      <c r="F109" s="217"/>
      <c r="G109" s="217"/>
      <c r="H109" s="217"/>
    </row>
    <row r="110" spans="3:8" x14ac:dyDescent="0.25">
      <c r="C110" s="217"/>
      <c r="D110" s="217"/>
      <c r="E110" s="217"/>
      <c r="F110" s="217"/>
      <c r="G110" s="217"/>
      <c r="H110" s="217"/>
    </row>
    <row r="111" spans="3:8" x14ac:dyDescent="0.25">
      <c r="C111" s="217"/>
      <c r="D111" s="217"/>
      <c r="E111" s="217"/>
      <c r="F111" s="217"/>
      <c r="G111" s="217"/>
      <c r="H111" s="217"/>
    </row>
    <row r="112" spans="3:8" x14ac:dyDescent="0.25">
      <c r="C112" s="217"/>
      <c r="D112" s="217"/>
      <c r="E112" s="217"/>
      <c r="F112" s="217"/>
      <c r="G112" s="217"/>
      <c r="H112" s="217"/>
    </row>
    <row r="113" spans="3:8" x14ac:dyDescent="0.25">
      <c r="C113" s="217"/>
      <c r="D113" s="217"/>
      <c r="E113" s="217"/>
      <c r="F113" s="217"/>
      <c r="G113" s="217"/>
      <c r="H113" s="217"/>
    </row>
    <row r="114" spans="3:8" x14ac:dyDescent="0.25">
      <c r="C114" s="217"/>
      <c r="D114" s="217"/>
      <c r="E114" s="217"/>
      <c r="F114" s="217"/>
      <c r="G114" s="217"/>
      <c r="H114" s="217"/>
    </row>
    <row r="115" spans="3:8" x14ac:dyDescent="0.25">
      <c r="C115" s="217"/>
      <c r="D115" s="217"/>
      <c r="E115" s="217"/>
      <c r="F115" s="217"/>
      <c r="G115" s="217"/>
      <c r="H115" s="217"/>
    </row>
    <row r="116" spans="3:8" x14ac:dyDescent="0.25">
      <c r="C116" s="217"/>
      <c r="D116" s="217"/>
      <c r="E116" s="217"/>
      <c r="F116" s="217"/>
      <c r="G116" s="217"/>
      <c r="H116" s="217"/>
    </row>
    <row r="117" spans="3:8" x14ac:dyDescent="0.25">
      <c r="C117" s="217"/>
      <c r="D117" s="217"/>
      <c r="E117" s="217"/>
      <c r="F117" s="217"/>
      <c r="G117" s="217"/>
      <c r="H117" s="217"/>
    </row>
    <row r="118" spans="3:8" x14ac:dyDescent="0.25">
      <c r="C118" s="217"/>
      <c r="D118" s="217"/>
      <c r="E118" s="217"/>
      <c r="F118" s="217"/>
      <c r="G118" s="217"/>
      <c r="H118" s="217"/>
    </row>
    <row r="119" spans="3:8" x14ac:dyDescent="0.25">
      <c r="C119" s="217"/>
      <c r="D119" s="217"/>
      <c r="E119" s="217"/>
      <c r="F119" s="217"/>
      <c r="G119" s="217"/>
      <c r="H119" s="217"/>
    </row>
    <row r="120" spans="3:8" x14ac:dyDescent="0.25">
      <c r="C120" s="217"/>
      <c r="D120" s="217"/>
      <c r="E120" s="217"/>
      <c r="F120" s="217"/>
      <c r="G120" s="217"/>
      <c r="H120" s="217"/>
    </row>
    <row r="121" spans="3:8" x14ac:dyDescent="0.25">
      <c r="C121" s="217"/>
      <c r="D121" s="217"/>
      <c r="E121" s="217"/>
      <c r="F121" s="217"/>
      <c r="G121" s="217"/>
      <c r="H121" s="217"/>
    </row>
    <row r="122" spans="3:8" x14ac:dyDescent="0.25">
      <c r="C122" s="217"/>
      <c r="D122" s="217"/>
      <c r="E122" s="217"/>
      <c r="F122" s="217"/>
      <c r="G122" s="217"/>
      <c r="H122" s="217"/>
    </row>
    <row r="123" spans="3:8" x14ac:dyDescent="0.25">
      <c r="C123" s="217"/>
      <c r="D123" s="217"/>
      <c r="E123" s="217"/>
      <c r="F123" s="217"/>
      <c r="G123" s="217"/>
      <c r="H123" s="217"/>
    </row>
    <row r="124" spans="3:8" x14ac:dyDescent="0.25">
      <c r="C124" s="217"/>
      <c r="D124" s="217"/>
      <c r="E124" s="217"/>
      <c r="F124" s="217"/>
      <c r="G124" s="217"/>
      <c r="H124" s="217"/>
    </row>
    <row r="125" spans="3:8" x14ac:dyDescent="0.25">
      <c r="C125" s="217"/>
      <c r="D125" s="217"/>
      <c r="E125" s="217"/>
      <c r="F125" s="217"/>
      <c r="G125" s="217"/>
      <c r="H125" s="217"/>
    </row>
    <row r="126" spans="3:8" x14ac:dyDescent="0.25">
      <c r="C126" s="217"/>
      <c r="D126" s="217"/>
      <c r="E126" s="217"/>
      <c r="F126" s="217"/>
      <c r="G126" s="217"/>
      <c r="H126" s="217"/>
    </row>
    <row r="127" spans="3:8" x14ac:dyDescent="0.25">
      <c r="C127" s="217"/>
      <c r="D127" s="217"/>
      <c r="E127" s="217"/>
      <c r="F127" s="217"/>
      <c r="G127" s="217"/>
      <c r="H127" s="217"/>
    </row>
    <row r="128" spans="3:8" x14ac:dyDescent="0.25">
      <c r="C128" s="217"/>
      <c r="D128" s="217"/>
      <c r="E128" s="217"/>
      <c r="F128" s="217"/>
      <c r="G128" s="217"/>
      <c r="H128" s="217"/>
    </row>
    <row r="129" spans="3:8" x14ac:dyDescent="0.25">
      <c r="C129" s="217"/>
      <c r="D129" s="217"/>
      <c r="E129" s="217"/>
      <c r="F129" s="217"/>
      <c r="G129" s="217"/>
      <c r="H129" s="217"/>
    </row>
    <row r="130" spans="3:8" x14ac:dyDescent="0.25">
      <c r="C130" s="217"/>
      <c r="D130" s="217"/>
      <c r="E130" s="217"/>
      <c r="F130" s="217"/>
      <c r="G130" s="217"/>
      <c r="H130" s="217"/>
    </row>
    <row r="131" spans="3:8" x14ac:dyDescent="0.25">
      <c r="C131" s="217"/>
      <c r="D131" s="217"/>
      <c r="E131" s="217"/>
      <c r="F131" s="217"/>
      <c r="G131" s="217"/>
      <c r="H131" s="217"/>
    </row>
    <row r="132" spans="3:8" x14ac:dyDescent="0.25">
      <c r="C132" s="217"/>
      <c r="D132" s="217"/>
      <c r="E132" s="217"/>
      <c r="F132" s="217"/>
      <c r="G132" s="217"/>
      <c r="H132" s="217"/>
    </row>
    <row r="133" spans="3:8" x14ac:dyDescent="0.25">
      <c r="C133" s="217"/>
      <c r="D133" s="217"/>
      <c r="E133" s="217"/>
      <c r="F133" s="217"/>
      <c r="G133" s="217"/>
      <c r="H133" s="217"/>
    </row>
    <row r="134" spans="3:8" x14ac:dyDescent="0.25">
      <c r="C134" s="217"/>
      <c r="D134" s="217"/>
      <c r="E134" s="217"/>
      <c r="F134" s="217"/>
      <c r="G134" s="217"/>
      <c r="H134" s="217"/>
    </row>
    <row r="135" spans="3:8" x14ac:dyDescent="0.25">
      <c r="C135" s="217"/>
      <c r="D135" s="217"/>
      <c r="E135" s="217"/>
      <c r="F135" s="217"/>
      <c r="G135" s="217"/>
      <c r="H135" s="217"/>
    </row>
    <row r="136" spans="3:8" x14ac:dyDescent="0.25">
      <c r="C136" s="217"/>
      <c r="D136" s="217"/>
      <c r="E136" s="217"/>
      <c r="F136" s="217"/>
      <c r="G136" s="217"/>
      <c r="H136" s="217"/>
    </row>
    <row r="137" spans="3:8" x14ac:dyDescent="0.25">
      <c r="C137" s="217"/>
      <c r="D137" s="217"/>
      <c r="E137" s="217"/>
      <c r="F137" s="217"/>
      <c r="G137" s="217"/>
      <c r="H137" s="217"/>
    </row>
    <row r="138" spans="3:8" x14ac:dyDescent="0.25">
      <c r="C138" s="217"/>
      <c r="D138" s="217"/>
      <c r="E138" s="217"/>
      <c r="F138" s="217"/>
      <c r="G138" s="217"/>
      <c r="H138" s="217"/>
    </row>
    <row r="139" spans="3:8" x14ac:dyDescent="0.25">
      <c r="C139" s="217"/>
      <c r="D139" s="217"/>
      <c r="E139" s="217"/>
      <c r="F139" s="217"/>
      <c r="G139" s="217"/>
      <c r="H139" s="217"/>
    </row>
    <row r="140" spans="3:8" x14ac:dyDescent="0.25">
      <c r="C140" s="217"/>
      <c r="D140" s="217"/>
      <c r="E140" s="217"/>
      <c r="F140" s="217"/>
      <c r="G140" s="217"/>
      <c r="H140" s="217"/>
    </row>
    <row r="141" spans="3:8" x14ac:dyDescent="0.25">
      <c r="C141" s="217"/>
      <c r="D141" s="217"/>
      <c r="E141" s="217"/>
      <c r="F141" s="217"/>
      <c r="G141" s="217"/>
      <c r="H141" s="217"/>
    </row>
    <row r="142" spans="3:8" x14ac:dyDescent="0.25">
      <c r="C142" s="217"/>
      <c r="D142" s="217"/>
      <c r="E142" s="217"/>
      <c r="F142" s="217"/>
      <c r="G142" s="217"/>
      <c r="H142" s="217"/>
    </row>
    <row r="143" spans="3:8" x14ac:dyDescent="0.25">
      <c r="C143" s="217"/>
      <c r="D143" s="217"/>
      <c r="E143" s="217"/>
      <c r="F143" s="217"/>
      <c r="G143" s="217"/>
      <c r="H143" s="217"/>
    </row>
    <row r="144" spans="3:8" x14ac:dyDescent="0.25">
      <c r="C144" s="217"/>
      <c r="D144" s="217"/>
      <c r="E144" s="217"/>
      <c r="F144" s="217"/>
      <c r="G144" s="217"/>
      <c r="H144" s="217"/>
    </row>
    <row r="145" spans="3:8" x14ac:dyDescent="0.25">
      <c r="C145" s="217"/>
      <c r="D145" s="217"/>
      <c r="E145" s="217"/>
      <c r="F145" s="217"/>
      <c r="G145" s="217"/>
      <c r="H145" s="217"/>
    </row>
    <row r="146" spans="3:8" x14ac:dyDescent="0.25">
      <c r="C146" s="217"/>
      <c r="D146" s="217"/>
      <c r="E146" s="217"/>
      <c r="F146" s="217"/>
      <c r="G146" s="217"/>
      <c r="H146" s="217"/>
    </row>
    <row r="147" spans="3:8" x14ac:dyDescent="0.25">
      <c r="C147" s="217"/>
      <c r="D147" s="217"/>
      <c r="E147" s="217"/>
      <c r="F147" s="217"/>
      <c r="G147" s="217"/>
      <c r="H147" s="217"/>
    </row>
    <row r="148" spans="3:8" x14ac:dyDescent="0.25">
      <c r="C148" s="217"/>
      <c r="D148" s="217"/>
      <c r="E148" s="217"/>
      <c r="F148" s="217"/>
      <c r="G148" s="217"/>
      <c r="H148" s="217"/>
    </row>
    <row r="149" spans="3:8" x14ac:dyDescent="0.25">
      <c r="C149" s="217"/>
      <c r="D149" s="217"/>
      <c r="E149" s="217"/>
      <c r="F149" s="217"/>
      <c r="G149" s="217"/>
      <c r="H149" s="217"/>
    </row>
    <row r="150" spans="3:8" x14ac:dyDescent="0.25">
      <c r="C150" s="217"/>
      <c r="D150" s="217"/>
      <c r="E150" s="217"/>
      <c r="F150" s="217"/>
      <c r="G150" s="217"/>
      <c r="H150" s="217"/>
    </row>
    <row r="151" spans="3:8" x14ac:dyDescent="0.25">
      <c r="C151" s="217"/>
      <c r="D151" s="217"/>
      <c r="E151" s="217"/>
      <c r="F151" s="217"/>
      <c r="G151" s="217"/>
      <c r="H151" s="217"/>
    </row>
    <row r="152" spans="3:8" x14ac:dyDescent="0.25">
      <c r="C152" s="217"/>
      <c r="D152" s="217"/>
      <c r="E152" s="217"/>
      <c r="F152" s="217"/>
      <c r="G152" s="217"/>
      <c r="H152" s="217"/>
    </row>
    <row r="153" spans="3:8" x14ac:dyDescent="0.25">
      <c r="C153" s="217"/>
      <c r="D153" s="217"/>
      <c r="E153" s="217"/>
      <c r="F153" s="217"/>
      <c r="G153" s="217"/>
      <c r="H153" s="217"/>
    </row>
    <row r="154" spans="3:8" x14ac:dyDescent="0.25">
      <c r="C154" s="217"/>
      <c r="D154" s="217"/>
      <c r="E154" s="217"/>
      <c r="F154" s="217"/>
      <c r="G154" s="217"/>
      <c r="H154" s="217"/>
    </row>
    <row r="155" spans="3:8" x14ac:dyDescent="0.25">
      <c r="C155" s="217"/>
      <c r="D155" s="217"/>
      <c r="E155" s="217"/>
      <c r="F155" s="217"/>
      <c r="G155" s="217"/>
      <c r="H155" s="217"/>
    </row>
    <row r="156" spans="3:8" x14ac:dyDescent="0.25">
      <c r="C156" s="217"/>
      <c r="D156" s="217"/>
      <c r="E156" s="217"/>
      <c r="F156" s="217"/>
      <c r="G156" s="217"/>
      <c r="H156" s="217"/>
    </row>
    <row r="157" spans="3:8" x14ac:dyDescent="0.25">
      <c r="C157" s="217"/>
      <c r="D157" s="217"/>
      <c r="E157" s="217"/>
      <c r="F157" s="217"/>
      <c r="G157" s="217"/>
      <c r="H157" s="217"/>
    </row>
    <row r="158" spans="3:8" x14ac:dyDescent="0.25">
      <c r="C158" s="217"/>
      <c r="D158" s="217"/>
      <c r="E158" s="217"/>
      <c r="F158" s="217"/>
      <c r="G158" s="217"/>
      <c r="H158" s="217"/>
    </row>
    <row r="159" spans="3:8" x14ac:dyDescent="0.25">
      <c r="C159" s="217"/>
      <c r="D159" s="217"/>
      <c r="E159" s="217"/>
      <c r="F159" s="217"/>
      <c r="G159" s="217"/>
      <c r="H159" s="217"/>
    </row>
    <row r="160" spans="3:8" x14ac:dyDescent="0.25">
      <c r="C160" s="217"/>
      <c r="D160" s="217"/>
      <c r="E160" s="217"/>
      <c r="F160" s="217"/>
      <c r="G160" s="217"/>
      <c r="H160" s="217"/>
    </row>
    <row r="161" spans="3:8" x14ac:dyDescent="0.25">
      <c r="C161" s="217"/>
      <c r="D161" s="217"/>
      <c r="E161" s="217"/>
      <c r="F161" s="217"/>
      <c r="G161" s="217"/>
      <c r="H161" s="217"/>
    </row>
    <row r="162" spans="3:8" x14ac:dyDescent="0.25">
      <c r="C162" s="217"/>
      <c r="D162" s="217"/>
      <c r="E162" s="217"/>
      <c r="F162" s="217"/>
      <c r="G162" s="217"/>
      <c r="H162" s="217"/>
    </row>
    <row r="163" spans="3:8" x14ac:dyDescent="0.25">
      <c r="C163" s="217"/>
      <c r="D163" s="217"/>
      <c r="E163" s="217"/>
      <c r="F163" s="217"/>
      <c r="G163" s="217"/>
      <c r="H163" s="217"/>
    </row>
    <row r="164" spans="3:8" x14ac:dyDescent="0.25">
      <c r="C164" s="217"/>
      <c r="D164" s="217"/>
      <c r="E164" s="217"/>
      <c r="F164" s="217"/>
      <c r="G164" s="217"/>
      <c r="H164" s="217"/>
    </row>
    <row r="165" spans="3:8" x14ac:dyDescent="0.25">
      <c r="C165" s="217"/>
      <c r="D165" s="217"/>
      <c r="E165" s="217"/>
      <c r="F165" s="217"/>
      <c r="G165" s="217"/>
      <c r="H165" s="217"/>
    </row>
    <row r="166" spans="3:8" x14ac:dyDescent="0.25">
      <c r="C166" s="217"/>
      <c r="D166" s="217"/>
      <c r="E166" s="217"/>
      <c r="F166" s="217"/>
      <c r="G166" s="217"/>
      <c r="H166" s="217"/>
    </row>
    <row r="167" spans="3:8" x14ac:dyDescent="0.25">
      <c r="C167" s="217"/>
      <c r="D167" s="217"/>
      <c r="E167" s="217"/>
      <c r="F167" s="217"/>
      <c r="G167" s="217"/>
      <c r="H167" s="217"/>
    </row>
    <row r="168" spans="3:8" x14ac:dyDescent="0.25">
      <c r="C168" s="217"/>
      <c r="D168" s="217"/>
      <c r="E168" s="217"/>
      <c r="F168" s="217"/>
      <c r="G168" s="217"/>
      <c r="H168" s="217"/>
    </row>
    <row r="169" spans="3:8" x14ac:dyDescent="0.25">
      <c r="C169" s="217"/>
      <c r="D169" s="217"/>
      <c r="E169" s="217"/>
      <c r="F169" s="217"/>
      <c r="G169" s="217"/>
      <c r="H169" s="217"/>
    </row>
    <row r="170" spans="3:8" x14ac:dyDescent="0.25">
      <c r="C170" s="217"/>
      <c r="D170" s="217"/>
      <c r="E170" s="217"/>
      <c r="F170" s="217"/>
      <c r="G170" s="217"/>
      <c r="H170" s="217"/>
    </row>
    <row r="171" spans="3:8" x14ac:dyDescent="0.25">
      <c r="C171" s="217"/>
      <c r="D171" s="217"/>
      <c r="E171" s="217"/>
      <c r="F171" s="217"/>
      <c r="G171" s="217"/>
      <c r="H171" s="217"/>
    </row>
    <row r="172" spans="3:8" x14ac:dyDescent="0.25">
      <c r="C172" s="217"/>
      <c r="D172" s="217"/>
      <c r="E172" s="217"/>
      <c r="F172" s="217"/>
      <c r="G172" s="217"/>
      <c r="H172" s="217"/>
    </row>
    <row r="173" spans="3:8" x14ac:dyDescent="0.25">
      <c r="C173" s="217"/>
      <c r="D173" s="217"/>
      <c r="E173" s="217"/>
      <c r="F173" s="217"/>
      <c r="G173" s="217"/>
      <c r="H173" s="217"/>
    </row>
    <row r="174" spans="3:8" x14ac:dyDescent="0.25">
      <c r="C174" s="217"/>
      <c r="D174" s="217"/>
      <c r="E174" s="217"/>
      <c r="F174" s="217"/>
      <c r="G174" s="217"/>
      <c r="H174" s="217"/>
    </row>
    <row r="175" spans="3:8" x14ac:dyDescent="0.25">
      <c r="C175" s="217"/>
      <c r="D175" s="217"/>
      <c r="E175" s="217"/>
      <c r="F175" s="217"/>
      <c r="G175" s="217"/>
      <c r="H175" s="217"/>
    </row>
    <row r="176" spans="3:8" x14ac:dyDescent="0.25">
      <c r="C176" s="217"/>
      <c r="D176" s="217"/>
      <c r="E176" s="217"/>
      <c r="F176" s="217"/>
      <c r="G176" s="217"/>
      <c r="H176" s="217"/>
    </row>
    <row r="177" spans="3:8" x14ac:dyDescent="0.25">
      <c r="C177" s="217"/>
      <c r="D177" s="217"/>
      <c r="E177" s="217"/>
      <c r="F177" s="217"/>
      <c r="G177" s="217"/>
      <c r="H177" s="217"/>
    </row>
    <row r="178" spans="3:8" x14ac:dyDescent="0.25">
      <c r="C178" s="217"/>
      <c r="D178" s="217"/>
      <c r="E178" s="217"/>
      <c r="F178" s="217"/>
      <c r="G178" s="217"/>
      <c r="H178" s="217"/>
    </row>
    <row r="179" spans="3:8" x14ac:dyDescent="0.25">
      <c r="C179" s="217"/>
      <c r="D179" s="217"/>
      <c r="E179" s="217"/>
      <c r="F179" s="217"/>
      <c r="G179" s="217"/>
      <c r="H179" s="217"/>
    </row>
    <row r="180" spans="3:8" x14ac:dyDescent="0.25">
      <c r="C180" s="217"/>
      <c r="D180" s="217"/>
      <c r="E180" s="217"/>
      <c r="F180" s="217"/>
      <c r="G180" s="217"/>
      <c r="H180" s="217"/>
    </row>
    <row r="181" spans="3:8" x14ac:dyDescent="0.25">
      <c r="C181" s="217"/>
      <c r="D181" s="217"/>
      <c r="E181" s="217"/>
      <c r="F181" s="217"/>
      <c r="G181" s="217"/>
      <c r="H181" s="217"/>
    </row>
    <row r="182" spans="3:8" x14ac:dyDescent="0.25">
      <c r="C182" s="217"/>
      <c r="D182" s="217"/>
      <c r="E182" s="217"/>
      <c r="F182" s="217"/>
      <c r="G182" s="217"/>
      <c r="H182" s="217"/>
    </row>
    <row r="183" spans="3:8" x14ac:dyDescent="0.25">
      <c r="C183" s="217"/>
      <c r="D183" s="217"/>
      <c r="E183" s="217"/>
      <c r="F183" s="217"/>
      <c r="G183" s="217"/>
      <c r="H183" s="217"/>
    </row>
    <row r="184" spans="3:8" x14ac:dyDescent="0.25">
      <c r="C184" s="217"/>
      <c r="D184" s="217"/>
      <c r="E184" s="217"/>
      <c r="F184" s="217"/>
      <c r="G184" s="217"/>
      <c r="H184" s="217"/>
    </row>
    <row r="185" spans="3:8" x14ac:dyDescent="0.25">
      <c r="C185" s="217"/>
      <c r="D185" s="217"/>
      <c r="E185" s="217"/>
      <c r="F185" s="217"/>
      <c r="G185" s="217"/>
      <c r="H185" s="217"/>
    </row>
    <row r="186" spans="3:8" x14ac:dyDescent="0.25">
      <c r="C186" s="217"/>
      <c r="D186" s="217"/>
      <c r="E186" s="217"/>
      <c r="F186" s="217"/>
      <c r="G186" s="217"/>
      <c r="H186" s="217"/>
    </row>
    <row r="187" spans="3:8" x14ac:dyDescent="0.25">
      <c r="C187" s="217"/>
      <c r="D187" s="217"/>
      <c r="E187" s="217"/>
      <c r="F187" s="217"/>
      <c r="G187" s="217"/>
      <c r="H187" s="217"/>
    </row>
    <row r="188" spans="3:8" x14ac:dyDescent="0.25">
      <c r="C188" s="217"/>
      <c r="D188" s="217"/>
      <c r="E188" s="217"/>
      <c r="F188" s="217"/>
      <c r="G188" s="217"/>
      <c r="H188" s="217"/>
    </row>
    <row r="189" spans="3:8" x14ac:dyDescent="0.25">
      <c r="C189" s="217"/>
      <c r="D189" s="217"/>
      <c r="E189" s="217"/>
      <c r="F189" s="217"/>
      <c r="G189" s="217"/>
      <c r="H189" s="217"/>
    </row>
    <row r="190" spans="3:8" x14ac:dyDescent="0.25">
      <c r="C190" s="217"/>
      <c r="D190" s="217"/>
      <c r="E190" s="217"/>
      <c r="F190" s="217"/>
      <c r="G190" s="217"/>
      <c r="H190" s="217"/>
    </row>
    <row r="191" spans="3:8" x14ac:dyDescent="0.25">
      <c r="C191" s="217"/>
      <c r="D191" s="217"/>
      <c r="E191" s="217"/>
      <c r="F191" s="217"/>
      <c r="G191" s="217"/>
      <c r="H191" s="217"/>
    </row>
    <row r="192" spans="3:8" x14ac:dyDescent="0.25">
      <c r="C192" s="217"/>
      <c r="D192" s="217"/>
      <c r="E192" s="217"/>
      <c r="F192" s="217"/>
      <c r="G192" s="217"/>
      <c r="H192" s="217"/>
    </row>
    <row r="193" spans="3:8" x14ac:dyDescent="0.25">
      <c r="C193" s="217"/>
      <c r="D193" s="217"/>
      <c r="E193" s="217"/>
      <c r="F193" s="217"/>
      <c r="G193" s="217"/>
      <c r="H193" s="217"/>
    </row>
    <row r="194" spans="3:8" x14ac:dyDescent="0.25">
      <c r="C194" s="217"/>
      <c r="D194" s="217"/>
      <c r="E194" s="217"/>
      <c r="F194" s="217"/>
      <c r="G194" s="217"/>
      <c r="H194" s="217"/>
    </row>
    <row r="195" spans="3:8" x14ac:dyDescent="0.25">
      <c r="C195" s="217"/>
      <c r="D195" s="217"/>
      <c r="E195" s="217"/>
      <c r="F195" s="217"/>
      <c r="G195" s="217"/>
      <c r="H195" s="217"/>
    </row>
    <row r="196" spans="3:8" x14ac:dyDescent="0.25">
      <c r="C196" s="217"/>
      <c r="D196" s="217"/>
      <c r="E196" s="217"/>
      <c r="F196" s="217"/>
      <c r="G196" s="217"/>
      <c r="H196" s="217"/>
    </row>
    <row r="197" spans="3:8" x14ac:dyDescent="0.25">
      <c r="C197" s="217"/>
      <c r="D197" s="217"/>
      <c r="E197" s="217"/>
      <c r="F197" s="217"/>
      <c r="G197" s="217"/>
      <c r="H197" s="217"/>
    </row>
    <row r="198" spans="3:8" x14ac:dyDescent="0.25">
      <c r="C198" s="217"/>
      <c r="D198" s="217"/>
      <c r="E198" s="217"/>
      <c r="F198" s="217"/>
      <c r="G198" s="217"/>
      <c r="H198" s="217"/>
    </row>
    <row r="199" spans="3:8" x14ac:dyDescent="0.25">
      <c r="C199" s="217"/>
      <c r="D199" s="217"/>
      <c r="E199" s="217"/>
      <c r="F199" s="217"/>
      <c r="G199" s="217"/>
      <c r="H199" s="217"/>
    </row>
    <row r="200" spans="3:8" x14ac:dyDescent="0.25">
      <c r="C200" s="217"/>
      <c r="D200" s="217"/>
      <c r="E200" s="217"/>
      <c r="F200" s="217"/>
      <c r="G200" s="217"/>
      <c r="H200" s="217"/>
    </row>
    <row r="201" spans="3:8" x14ac:dyDescent="0.25">
      <c r="C201" s="217"/>
      <c r="D201" s="217"/>
      <c r="E201" s="217"/>
      <c r="F201" s="217"/>
      <c r="G201" s="217"/>
      <c r="H201" s="217"/>
    </row>
    <row r="202" spans="3:8" x14ac:dyDescent="0.25">
      <c r="C202" s="217"/>
      <c r="D202" s="217"/>
      <c r="E202" s="217"/>
      <c r="F202" s="217"/>
      <c r="G202" s="217"/>
      <c r="H202" s="217"/>
    </row>
    <row r="203" spans="3:8" x14ac:dyDescent="0.25">
      <c r="C203" s="217"/>
      <c r="D203" s="217"/>
      <c r="E203" s="217"/>
      <c r="F203" s="217"/>
      <c r="G203" s="217"/>
      <c r="H203" s="217"/>
    </row>
    <row r="204" spans="3:8" x14ac:dyDescent="0.25">
      <c r="C204" s="217"/>
      <c r="D204" s="217"/>
      <c r="E204" s="217"/>
      <c r="F204" s="217"/>
      <c r="G204" s="217"/>
      <c r="H204" s="217"/>
    </row>
    <row r="205" spans="3:8" x14ac:dyDescent="0.25">
      <c r="C205" s="217"/>
      <c r="D205" s="217"/>
      <c r="E205" s="217"/>
      <c r="F205" s="217"/>
      <c r="G205" s="217"/>
      <c r="H205" s="217"/>
    </row>
    <row r="206" spans="3:8" x14ac:dyDescent="0.25">
      <c r="C206" s="217"/>
      <c r="D206" s="217"/>
      <c r="E206" s="217"/>
      <c r="F206" s="217"/>
      <c r="G206" s="217"/>
      <c r="H206" s="217"/>
    </row>
    <row r="207" spans="3:8" x14ac:dyDescent="0.25">
      <c r="C207" s="217"/>
      <c r="D207" s="217"/>
      <c r="E207" s="217"/>
      <c r="F207" s="217"/>
      <c r="G207" s="217"/>
      <c r="H207" s="217"/>
    </row>
    <row r="208" spans="3:8" x14ac:dyDescent="0.25">
      <c r="C208" s="217"/>
      <c r="D208" s="217"/>
      <c r="E208" s="217"/>
      <c r="F208" s="217"/>
      <c r="G208" s="217"/>
      <c r="H208" s="217"/>
    </row>
    <row r="209" spans="3:8" x14ac:dyDescent="0.25">
      <c r="C209" s="217"/>
      <c r="D209" s="217"/>
      <c r="E209" s="217"/>
      <c r="F209" s="217"/>
      <c r="G209" s="217"/>
      <c r="H209" s="217"/>
    </row>
    <row r="210" spans="3:8" x14ac:dyDescent="0.25">
      <c r="C210" s="217"/>
      <c r="D210" s="217"/>
      <c r="E210" s="217"/>
      <c r="F210" s="217"/>
      <c r="G210" s="217"/>
      <c r="H210" s="217"/>
    </row>
    <row r="211" spans="3:8" x14ac:dyDescent="0.25">
      <c r="C211" s="217"/>
      <c r="D211" s="217"/>
      <c r="E211" s="217"/>
      <c r="F211" s="217"/>
      <c r="G211" s="217"/>
      <c r="H211" s="217"/>
    </row>
    <row r="212" spans="3:8" x14ac:dyDescent="0.25">
      <c r="C212" s="217"/>
      <c r="D212" s="217"/>
      <c r="E212" s="217"/>
      <c r="F212" s="217"/>
      <c r="G212" s="217"/>
      <c r="H212" s="217"/>
    </row>
    <row r="213" spans="3:8" x14ac:dyDescent="0.25">
      <c r="C213" s="217"/>
      <c r="D213" s="217"/>
      <c r="E213" s="217"/>
      <c r="F213" s="217"/>
      <c r="G213" s="217"/>
      <c r="H213" s="217"/>
    </row>
    <row r="214" spans="3:8" x14ac:dyDescent="0.25">
      <c r="C214" s="217"/>
      <c r="D214" s="217"/>
      <c r="E214" s="217"/>
      <c r="F214" s="217"/>
      <c r="G214" s="217"/>
      <c r="H214" s="217"/>
    </row>
    <row r="215" spans="3:8" x14ac:dyDescent="0.25">
      <c r="C215" s="217"/>
      <c r="D215" s="217"/>
      <c r="E215" s="217"/>
      <c r="F215" s="217"/>
      <c r="G215" s="217"/>
      <c r="H215" s="217"/>
    </row>
    <row r="216" spans="3:8" x14ac:dyDescent="0.25">
      <c r="C216" s="217"/>
      <c r="D216" s="217"/>
      <c r="E216" s="217"/>
      <c r="F216" s="217"/>
      <c r="G216" s="217"/>
      <c r="H216" s="217"/>
    </row>
    <row r="217" spans="3:8" x14ac:dyDescent="0.25">
      <c r="C217" s="217"/>
      <c r="D217" s="217"/>
      <c r="E217" s="217"/>
      <c r="F217" s="217"/>
      <c r="G217" s="217"/>
      <c r="H217" s="217"/>
    </row>
    <row r="218" spans="3:8" x14ac:dyDescent="0.25">
      <c r="C218" s="217"/>
      <c r="D218" s="217"/>
      <c r="E218" s="217"/>
      <c r="F218" s="217"/>
      <c r="G218" s="217"/>
      <c r="H218" s="217"/>
    </row>
    <row r="219" spans="3:8" x14ac:dyDescent="0.25">
      <c r="C219" s="217"/>
      <c r="D219" s="217"/>
      <c r="E219" s="217"/>
      <c r="F219" s="217"/>
      <c r="G219" s="217"/>
      <c r="H219" s="217"/>
    </row>
    <row r="220" spans="3:8" x14ac:dyDescent="0.25">
      <c r="C220" s="217"/>
      <c r="D220" s="217"/>
      <c r="E220" s="217"/>
      <c r="F220" s="217"/>
      <c r="G220" s="217"/>
      <c r="H220" s="217"/>
    </row>
    <row r="221" spans="3:8" x14ac:dyDescent="0.25">
      <c r="C221" s="217"/>
      <c r="D221" s="217"/>
      <c r="E221" s="217"/>
      <c r="F221" s="217"/>
      <c r="G221" s="217"/>
      <c r="H221" s="217"/>
    </row>
    <row r="222" spans="3:8" x14ac:dyDescent="0.25">
      <c r="C222" s="217"/>
      <c r="D222" s="217"/>
      <c r="E222" s="217"/>
      <c r="F222" s="217"/>
      <c r="G222" s="217"/>
      <c r="H222" s="217"/>
    </row>
    <row r="223" spans="3:8" x14ac:dyDescent="0.25">
      <c r="C223" s="217"/>
      <c r="D223" s="217"/>
      <c r="E223" s="217"/>
      <c r="F223" s="217"/>
      <c r="G223" s="217"/>
      <c r="H223" s="217"/>
    </row>
    <row r="224" spans="3:8" x14ac:dyDescent="0.25">
      <c r="C224" s="217"/>
      <c r="D224" s="217"/>
      <c r="E224" s="217"/>
      <c r="F224" s="217"/>
      <c r="G224" s="217"/>
      <c r="H224" s="217"/>
    </row>
    <row r="225" spans="3:8" x14ac:dyDescent="0.25">
      <c r="C225" s="217"/>
      <c r="D225" s="217"/>
      <c r="E225" s="217"/>
      <c r="F225" s="217"/>
      <c r="G225" s="217"/>
      <c r="H225" s="217"/>
    </row>
    <row r="226" spans="3:8" x14ac:dyDescent="0.25">
      <c r="C226" s="217"/>
      <c r="D226" s="217"/>
      <c r="E226" s="217"/>
      <c r="F226" s="217"/>
      <c r="G226" s="217"/>
      <c r="H226" s="217"/>
    </row>
    <row r="227" spans="3:8" x14ac:dyDescent="0.25">
      <c r="C227" s="217"/>
      <c r="D227" s="217"/>
      <c r="E227" s="217"/>
      <c r="F227" s="217"/>
      <c r="G227" s="217"/>
      <c r="H227" s="217"/>
    </row>
    <row r="228" spans="3:8" x14ac:dyDescent="0.25">
      <c r="C228" s="217"/>
      <c r="D228" s="217"/>
      <c r="E228" s="217"/>
      <c r="F228" s="217"/>
      <c r="G228" s="217"/>
      <c r="H228" s="217"/>
    </row>
    <row r="229" spans="3:8" x14ac:dyDescent="0.25">
      <c r="C229" s="217"/>
      <c r="D229" s="217"/>
      <c r="E229" s="217"/>
      <c r="F229" s="217"/>
      <c r="G229" s="217"/>
      <c r="H229" s="217"/>
    </row>
    <row r="230" spans="3:8" x14ac:dyDescent="0.25">
      <c r="C230" s="217"/>
      <c r="D230" s="217"/>
      <c r="E230" s="217"/>
      <c r="F230" s="217"/>
      <c r="G230" s="217"/>
      <c r="H230" s="217"/>
    </row>
    <row r="231" spans="3:8" x14ac:dyDescent="0.25">
      <c r="C231" s="217"/>
      <c r="D231" s="217"/>
      <c r="E231" s="217"/>
      <c r="F231" s="217"/>
      <c r="G231" s="217"/>
      <c r="H231" s="217"/>
    </row>
    <row r="232" spans="3:8" x14ac:dyDescent="0.25">
      <c r="C232" s="217"/>
      <c r="D232" s="217"/>
      <c r="E232" s="217"/>
      <c r="F232" s="217"/>
      <c r="G232" s="217"/>
      <c r="H232" s="217"/>
    </row>
    <row r="233" spans="3:8" x14ac:dyDescent="0.25">
      <c r="C233" s="217"/>
      <c r="D233" s="217"/>
      <c r="E233" s="217"/>
      <c r="F233" s="217"/>
      <c r="G233" s="217"/>
      <c r="H233" s="217"/>
    </row>
    <row r="234" spans="3:8" x14ac:dyDescent="0.25">
      <c r="C234" s="217"/>
      <c r="D234" s="217"/>
      <c r="E234" s="217"/>
      <c r="F234" s="217"/>
      <c r="G234" s="217"/>
      <c r="H234" s="217"/>
    </row>
    <row r="235" spans="3:8" x14ac:dyDescent="0.25">
      <c r="C235" s="217"/>
      <c r="D235" s="217"/>
      <c r="E235" s="217"/>
      <c r="F235" s="217"/>
      <c r="G235" s="217"/>
      <c r="H235" s="217"/>
    </row>
    <row r="236" spans="3:8" x14ac:dyDescent="0.25">
      <c r="C236" s="217"/>
      <c r="D236" s="217"/>
      <c r="E236" s="217"/>
      <c r="F236" s="217"/>
      <c r="G236" s="217"/>
      <c r="H236" s="217"/>
    </row>
    <row r="237" spans="3:8" x14ac:dyDescent="0.25">
      <c r="C237" s="217"/>
      <c r="D237" s="217"/>
      <c r="E237" s="217"/>
      <c r="F237" s="217"/>
      <c r="G237" s="217"/>
      <c r="H237" s="217"/>
    </row>
    <row r="238" spans="3:8" x14ac:dyDescent="0.25">
      <c r="C238" s="217"/>
      <c r="D238" s="217"/>
      <c r="E238" s="217"/>
      <c r="F238" s="217"/>
      <c r="G238" s="217"/>
      <c r="H238" s="217"/>
    </row>
    <row r="239" spans="3:8" x14ac:dyDescent="0.25">
      <c r="C239" s="217"/>
      <c r="D239" s="217"/>
      <c r="E239" s="217"/>
      <c r="F239" s="217"/>
      <c r="G239" s="217"/>
      <c r="H239" s="217"/>
    </row>
    <row r="240" spans="3:8" x14ac:dyDescent="0.25">
      <c r="C240" s="217"/>
      <c r="D240" s="217"/>
      <c r="E240" s="217"/>
      <c r="F240" s="217"/>
      <c r="G240" s="217"/>
      <c r="H240" s="217"/>
    </row>
    <row r="241" spans="3:8" x14ac:dyDescent="0.25">
      <c r="C241" s="217"/>
      <c r="D241" s="217"/>
      <c r="E241" s="217"/>
      <c r="F241" s="217"/>
      <c r="G241" s="217"/>
      <c r="H241" s="217"/>
    </row>
    <row r="242" spans="3:8" x14ac:dyDescent="0.25">
      <c r="C242" s="217"/>
      <c r="D242" s="217"/>
      <c r="E242" s="217"/>
      <c r="F242" s="217"/>
      <c r="G242" s="217"/>
      <c r="H242" s="217"/>
    </row>
    <row r="243" spans="3:8" x14ac:dyDescent="0.25">
      <c r="C243" s="217"/>
      <c r="D243" s="217"/>
      <c r="E243" s="217"/>
      <c r="F243" s="217"/>
      <c r="G243" s="217"/>
      <c r="H243" s="217"/>
    </row>
    <row r="244" spans="3:8" x14ac:dyDescent="0.25">
      <c r="C244" s="217"/>
      <c r="D244" s="217"/>
      <c r="E244" s="217"/>
      <c r="F244" s="217"/>
      <c r="G244" s="217"/>
      <c r="H244" s="217"/>
    </row>
    <row r="245" spans="3:8" x14ac:dyDescent="0.25">
      <c r="C245" s="217"/>
      <c r="D245" s="217"/>
      <c r="E245" s="217"/>
      <c r="F245" s="217"/>
      <c r="G245" s="217"/>
      <c r="H245" s="217"/>
    </row>
  </sheetData>
  <mergeCells count="7">
    <mergeCell ref="A2:H2"/>
    <mergeCell ref="A3:H3"/>
    <mergeCell ref="A6:Q6"/>
    <mergeCell ref="A5:Q5"/>
    <mergeCell ref="A7:A8"/>
    <mergeCell ref="B7:B8"/>
    <mergeCell ref="O7:Q7"/>
  </mergeCells>
  <pageMargins left="0.23622047244094491" right="0.23622047244094491" top="0.35433070866141736" bottom="0.59055118110236227" header="0.31496062992125984" footer="0.31496062992125984"/>
  <pageSetup paperSize="9" scale="63" orientation="landscape" r:id="rId1"/>
  <headerFooter>
    <oddFooter>&amp;RPag. 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27</vt:i4>
      </vt:variant>
      <vt:variant>
        <vt:lpstr>Intervalos Nomeados</vt:lpstr>
      </vt:variant>
      <vt:variant>
        <vt:i4>2</vt:i4>
      </vt:variant>
    </vt:vector>
  </HeadingPairs>
  <TitlesOfParts>
    <vt:vector size="29" baseType="lpstr">
      <vt:lpstr>Qualidade</vt:lpstr>
      <vt:lpstr>UBS Jd Colombo</vt:lpstr>
      <vt:lpstr>UBS Rio Pequeno</vt:lpstr>
      <vt:lpstr>UBS Vila Dalva</vt:lpstr>
      <vt:lpstr>UBS e NASF Jardim D´Abril</vt:lpstr>
      <vt:lpstr>UBS Jardim Jaqueline</vt:lpstr>
      <vt:lpstr>UBS E NASF Malta Cardoso</vt:lpstr>
      <vt:lpstr>UBS Real Parque</vt:lpstr>
      <vt:lpstr>UBS Sao Remo</vt:lpstr>
      <vt:lpstr>UBS  e NASF Jardim Boa Vista</vt:lpstr>
      <vt:lpstr>AMA e UBS Vila Sonia</vt:lpstr>
      <vt:lpstr>AMA_ UBS e NASF Paulo VI</vt:lpstr>
      <vt:lpstr> AMA e UBS Sao Jorge</vt:lpstr>
      <vt:lpstr>PS BAND</vt:lpstr>
      <vt:lpstr>CS ESCOLA BUTANTÃ</vt:lpstr>
      <vt:lpstr>PAI-UBS Butantã</vt:lpstr>
      <vt:lpstr>UBS V Borges</vt:lpstr>
      <vt:lpstr>UBS CAXINGUI</vt:lpstr>
      <vt:lpstr>CAPS AD</vt:lpstr>
      <vt:lpstr>CEO II</vt:lpstr>
      <vt:lpstr>URSI BUTANTA</vt:lpstr>
      <vt:lpstr>PAI VILA SONIA</vt:lpstr>
      <vt:lpstr>HORA CERTA</vt:lpstr>
      <vt:lpstr>Produção Geral</vt:lpstr>
      <vt:lpstr>Consolidado Profissionais</vt:lpstr>
      <vt:lpstr>Consolidado Consulta</vt:lpstr>
      <vt:lpstr>valor desconto qualidade</vt:lpstr>
      <vt:lpstr>'PAI-UBS Butantã'!Area_de_impressao</vt:lpstr>
      <vt:lpstr>'Produção Geral'!Area_de_impressao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Lucia Romero Fiorin Marcelino</dc:creator>
  <cp:lastModifiedBy>Luis Alberto de Souza Silva</cp:lastModifiedBy>
  <cp:lastPrinted>2021-10-06T15:10:57Z</cp:lastPrinted>
  <dcterms:created xsi:type="dcterms:W3CDTF">2015-09-23T12:00:25Z</dcterms:created>
  <dcterms:modified xsi:type="dcterms:W3CDTF">2022-01-10T11:46:28Z</dcterms:modified>
</cp:coreProperties>
</file>